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  <sheet name="高铁票明细" sheetId="25" r:id="rId8"/>
  </sheets>
  <externalReferences>
    <externalReference r:id="rId11"/>
    <externalReference r:id="rId12"/>
  </externalReferences>
  <definedNames>
    <definedName name="_xlnm._FilterDatabase" localSheetId="5" hidden="1">'3.框架内物料'!$A$1:$I$749</definedName>
    <definedName name="_xlnm.Print_Area" localSheetId="4">'2.报价结算清单'!$A$1:$V$36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<sst xmlns="http://schemas.openxmlformats.org/spreadsheetml/2006/main" count="9031" uniqueCount="3566">
  <si>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</si>
  <si>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</si>
  <si>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</si>
  <si>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</si>
  <si>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</si>
  <si>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</si>
  <si>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</si>
  <si>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</si>
  <si>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</si>
  <si>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</si>
  <si>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</si>
  <si>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</si>
  <si>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</si>
  <si>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</si>
  <si>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</si>
  <si>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</si>
  <si>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</si>
  <si>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</si>
  <si>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</si>
  <si>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</si>
  <si>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</si>
  <si>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</si>
  <si>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</si>
  <si>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</si>
  <si>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</si>
  <si>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</si>
  <si>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</si>
  <si>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</si>
  <si>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</si>
  <si>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</si>
  <si>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</si>
  <si>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</si>
  <si>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</si>
  <si>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</si>
  <si>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</si>
  <si>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</si>
  <si>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</si>
  <si>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</si>
  <si>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</si>
  <si>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</si>
  <si>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</si>
  <si>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</si>
  <si>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</si>
  <si>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</si>
  <si>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</si>
  <si>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</si>
  <si>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</si>
  <si>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</si>
  <si>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</si>
  <si>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</si>
  <si>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</si>
  <si>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</si>
  <si>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</si>
  <si>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</si>
  <si>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</si>
  <si>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</si>
  <si>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</si>
  <si>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</si>
  <si>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</si>
  <si>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</si>
  <si>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</si>
  <si>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</si>
  <si>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</si>
  <si>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</si>
  <si>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</si>
  <si>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</si>
  <si>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</si>
  <si>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</si>
  <si>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</si>
  <si>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</si>
  <si>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</si>
  <si>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</si>
  <si>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</si>
  <si>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</si>
  <si>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</si>
  <si>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</si>
  <si>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</si>
  <si>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</si>
  <si>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</si>
  <si>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</si>
  <si>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</si>
  <si>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</si>
  <si>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</si>
  <si>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</si>
  <si>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</si>
  <si>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</si>
  <si>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</si>
  <si>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</si>
  <si>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</si>
  <si>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</si>
  <si>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</si>
  <si>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</si>
  <si>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</si>
  <si>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</si>
  <si>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</si>
  <si>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</si>
  <si>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</si>
  <si>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</si>
  <si>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</si>
  <si>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</si>
  <si>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</si>
  <si>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</si>
  <si>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</si>
  <si>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</si>
  <si>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</si>
  <si>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</si>
  <si>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</si>
  <si>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</si>
  <si>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</si>
  <si>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</si>
  <si>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</si>
  <si>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</si>
  <si>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</si>
  <si>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</si>
  <si>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</si>
  <si>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</si>
  <si>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</si>
  <si>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</si>
  <si>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</si>
  <si>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</si>
  <si>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</si>
  <si>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</si>
  <si>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</si>
  <si>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</si>
  <si>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</si>
  <si>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</si>
  <si>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</si>
  <si>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</si>
  <si>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</si>
  <si>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</si>
  <si>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</si>
  <si>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</si>
  <si>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</si>
  <si>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</si>
  <si>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</si>
  <si>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</si>
  <si>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</si>
  <si>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</si>
  <si>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</si>
  <si>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</si>
  <si>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</si>
  <si>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</si>
  <si>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</si>
  <si>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</si>
  <si>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</si>
  <si>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</si>
  <si>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</si>
  <si>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</si>
  <si>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</si>
  <si>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</si>
  <si>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</si>
  <si>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</si>
  <si>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</si>
  <si>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</si>
  <si>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</si>
  <si>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</si>
  <si>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</si>
  <si>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</si>
  <si>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</si>
  <si>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</si>
  <si>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</si>
  <si>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</si>
  <si>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</si>
  <si>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</si>
  <si>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</si>
  <si>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</si>
  <si>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</si>
  <si>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</si>
  <si>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</si>
  <si>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</si>
  <si>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</si>
  <si>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</si>
  <si>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</si>
  <si>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</si>
  <si>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</si>
  <si>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</si>
  <si>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</si>
  <si>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</si>
  <si>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</si>
  <si>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</si>
  <si>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</si>
  <si>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</si>
  <si>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</si>
  <si>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</si>
  <si>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</si>
  <si>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</si>
  <si>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</si>
  <si>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</si>
  <si>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</si>
  <si>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</si>
  <si>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</si>
  <si>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</si>
  <si>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</si>
  <si>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</si>
  <si>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</si>
  <si>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</si>
  <si>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</si>
  <si>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</si>
  <si>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</si>
  <si>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</si>
  <si>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</si>
  <si>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</si>
  <si>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</si>
  <si>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</si>
  <si>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</si>
  <si>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</si>
  <si>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</si>
  <si>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</si>
  <si>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</si>
  <si>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</si>
  <si>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</si>
  <si>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</si>
  <si>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</si>
  <si>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</si>
  <si>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</si>
  <si>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</si>
  <si>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</si>
  <si>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</si>
  <si>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</si>
  <si>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</si>
  <si>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</si>
  <si>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</si>
  <si>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</si>
  <si>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</si>
  <si>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</si>
  <si>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</si>
  <si>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</si>
  <si>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</si>
  <si>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</si>
  <si>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</si>
  <si>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</si>
  <si>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</si>
  <si>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</si>
  <si>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</si>
  <si>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</si>
  <si>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</si>
  <si>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</si>
  <si>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</si>
  <si>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</si>
  <si>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</si>
  <si>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</si>
  <si>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</si>
  <si>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</si>
  <si>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</si>
  <si>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</si>
  <si>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</si>
  <si>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</si>
  <si>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</si>
  <si>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</si>
  <si>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</si>
  <si>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</si>
  <si>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</si>
  <si>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</si>
  <si>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</si>
  <si>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</si>
  <si>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</si>
  <si>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</si>
  <si>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</si>
  <si>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</si>
  <si>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</si>
  <si>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</si>
  <si>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</si>
  <si>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</si>
  <si>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</si>
  <si>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</si>
  <si>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</si>
  <si>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</si>
  <si>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</si>
  <si>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</si>
  <si>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</si>
  <si>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</si>
  <si>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</si>
  <si>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</si>
  <si>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</si>
  <si>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</si>
  <si>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</si>
  <si>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</si>
  <si>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</si>
  <si>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</si>
  <si>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</si>
  <si>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</si>
  <si>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</si>
  <si>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</si>
  <si>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</si>
  <si>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</si>
  <si>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</si>
  <si>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</si>
  <si>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</si>
  <si>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</si>
  <si>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</si>
  <si>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</si>
  <si>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</si>
  <si>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</si>
  <si>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</si>
  <si>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</si>
  <si>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</si>
  <si>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</si>
  <si>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</si>
  <si>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</si>
  <si>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</si>
  <si>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</si>
  <si>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</si>
  <si>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</si>
  <si>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</si>
  <si>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</si>
  <si>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</si>
  <si>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</si>
  <si>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</si>
  <si>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</si>
  <si>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</si>
  <si>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</si>
  <si>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</si>
  <si>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</si>
  <si>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</si>
  <si>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</si>
  <si>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</si>
  <si>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</si>
  <si>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</si>
  <si>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</si>
  <si>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</si>
  <si>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</si>
  <si>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</si>
  <si>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</si>
  <si>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</si>
  <si>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</si>
  <si>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</si>
  <si>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</si>
  <si>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</si>
  <si>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</si>
  <si>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</si>
  <si>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</si>
  <si>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</si>
  <si>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</si>
  <si>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</si>
  <si>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</si>
  <si>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</si>
  <si>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</si>
  <si>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</si>
  <si>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</si>
  <si>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</si>
  <si>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</si>
  <si>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</si>
  <si>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</si>
  <si>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</si>
  <si>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</si>
  <si>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</si>
  <si>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</si>
  <si>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</si>
  <si>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</si>
  <si>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</si>
  <si>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</si>
  <si>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</si>
  <si>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</si>
  <si>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</si>
  <si>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</si>
  <si>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</si>
  <si>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</si>
  <si>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</si>
  <si>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</si>
  <si>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</si>
  <si>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</si>
  <si>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</si>
  <si>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</si>
  <si>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</si>
  <si>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</si>
  <si>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</si>
  <si>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</si>
  <si>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</si>
  <si>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</si>
  <si>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</si>
  <si>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</si>
  <si>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</si>
  <si>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</si>
  <si>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</si>
  <si>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</si>
  <si>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</si>
  <si>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</si>
  <si>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</si>
  <si>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</si>
  <si>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</si>
  <si>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</si>
  <si>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</si>
  <si>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</si>
  <si>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</si>
  <si>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</si>
  <si>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</si>
  <si>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</si>
  <si>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</si>
  <si>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</si>
  <si>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</si>
  <si>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</si>
  <si>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</si>
  <si>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</si>
  <si>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</si>
  <si>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</si>
  <si>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</si>
  <si>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</si>
  <si>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</si>
  <si>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</si>
  <si>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</si>
  <si>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</si>
  <si>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</si>
  <si>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</si>
  <si>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</si>
  <si>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</si>
  <si>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</si>
  <si>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</si>
  <si>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</si>
  <si>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</si>
  <si>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</si>
  <si>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</si>
  <si>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</si>
  <si>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</si>
  <si>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</si>
  <si>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</si>
  <si>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</si>
  <si>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</si>
  <si>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</si>
  <si>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</si>
  <si>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</si>
  <si>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</si>
  <si>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</si>
  <si>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</si>
  <si>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</si>
  <si>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</si>
  <si>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</si>
  <si>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</si>
  <si>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</si>
  <si>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</si>
  <si>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</si>
  <si>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</si>
  <si>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</si>
  <si>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</si>
  <si>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</si>
  <si>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</si>
  <si>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</si>
  <si>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</si>
  <si>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</si>
  <si>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</si>
  <si>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</si>
  <si>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</si>
  <si>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</si>
  <si>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</si>
  <si>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</si>
  <si>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</si>
  <si>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</si>
  <si>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</si>
  <si>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</si>
  <si>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</si>
  <si>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</si>
  <si>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</si>
  <si>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</si>
  <si>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</si>
  <si>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</si>
  <si>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</si>
  <si>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</si>
  <si>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</si>
  <si>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</si>
  <si>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</si>
  <si>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</si>
  <si>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</si>
  <si>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</si>
  <si>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</si>
  <si>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</si>
  <si>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</si>
  <si>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</si>
  <si>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</si>
  <si>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</si>
  <si>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</si>
  <si>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</si>
  <si>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</si>
  <si>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</si>
  <si>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</si>
  <si>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</si>
  <si>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</si>
  <si>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</si>
  <si>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</si>
  <si>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</si>
  <si>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</si>
  <si>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</si>
  <si>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</si>
  <si>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</si>
  <si>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</si>
  <si>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</si>
  <si>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</si>
  <si>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</si>
  <si>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</si>
  <si>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</si>
  <si>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</si>
  <si>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</si>
  <si>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</si>
  <si>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</si>
  <si>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</si>
  <si>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</si>
  <si>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</si>
  <si>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</si>
  <si>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</si>
  <si>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</si>
  <si>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</si>
  <si>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</si>
  <si>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</si>
  <si>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</si>
  <si>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</si>
  <si>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</si>
  <si>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</si>
  <si>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</si>
  <si>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</si>
  <si>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</si>
  <si>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</si>
  <si>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</si>
  <si>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</si>
  <si>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</si>
  <si>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</si>
  <si>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</si>
  <si>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</si>
  <si>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</si>
  <si>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</si>
  <si>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</si>
  <si>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</si>
  <si>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</si>
  <si>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</si>
  <si>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</si>
  <si>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</si>
  <si>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</si>
  <si>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</si>
  <si>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</si>
  <si>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</si>
  <si>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</si>
  <si>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</si>
  <si>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</si>
  <si>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</si>
  <si>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</si>
  <si>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</si>
  <si>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</si>
  <si>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</si>
  <si>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</si>
  <si>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</si>
  <si>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</si>
  <si>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</si>
  <si>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</si>
  <si>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</si>
  <si>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</si>
  <si>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</si>
  <si>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</si>
  <si>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</si>
  <si>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</si>
  <si>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</si>
  <si>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</si>
  <si>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</si>
  <si>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</si>
  <si>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</si>
  <si>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</si>
  <si>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</si>
  <si>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</si>
  <si>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</si>
  <si>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</si>
  <si>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</si>
  <si>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</si>
  <si>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</si>
  <si>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</si>
  <si>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</si>
  <si>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</si>
  <si>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</si>
  <si>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</si>
  <si>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</si>
  <si>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</si>
  <si>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</si>
  <si>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</si>
  <si>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</si>
  <si>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</si>
  <si>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</si>
  <si>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</si>
  <si>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</si>
  <si>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</si>
  <si>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</si>
  <si>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</si>
  <si>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</si>
  <si>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</si>
  <si>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</si>
  <si>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</si>
  <si>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</si>
  <si>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</si>
  <si>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</si>
  <si>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</si>
  <si>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</si>
  <si>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</si>
  <si>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</si>
  <si>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</si>
  <si>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</si>
  <si>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</si>
  <si>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</si>
  <si>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</si>
  <si>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</si>
  <si>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</si>
  <si>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</si>
  <si>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</si>
  <si>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</si>
  <si>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</si>
  <si>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</si>
  <si>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</si>
  <si>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</si>
  <si>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</si>
  <si>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</si>
  <si>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</si>
  <si>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</si>
  <si>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</si>
  <si>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</si>
  <si>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</si>
  <si>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</si>
  <si>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</si>
  <si>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</si>
  <si>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</si>
  <si>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</si>
  <si>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</si>
  <si>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</si>
  <si>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</si>
  <si>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</si>
  <si>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</si>
  <si>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</si>
  <si>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</si>
  <si>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</si>
  <si>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</si>
  <si>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</si>
  <si>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</si>
  <si>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</si>
  <si>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</si>
  <si>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</si>
  <si>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</si>
  <si>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</si>
  <si>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</si>
  <si>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</si>
  <si>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</si>
  <si>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</si>
  <si>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</si>
  <si>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</si>
  <si>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</si>
  <si>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</si>
  <si>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</si>
  <si>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</si>
  <si>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</si>
  <si>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</si>
  <si>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</si>
  <si>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</si>
  <si>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</si>
  <si>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</si>
  <si>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</si>
  <si>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</si>
  <si>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</si>
  <si>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</si>
  <si>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</si>
  <si>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</si>
  <si>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</si>
  <si>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</si>
  <si>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</si>
  <si>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</si>
  <si>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</si>
  <si>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</si>
  <si>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</si>
  <si>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</si>
  <si>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</si>
  <si>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</si>
  <si>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</si>
  <si>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</si>
  <si>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</si>
  <si>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</si>
  <si>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</si>
  <si>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</si>
  <si>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</si>
  <si>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</si>
  <si>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</si>
  <si>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</si>
  <si>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</si>
  <si>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</si>
  <si>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</si>
  <si>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</si>
  <si>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</si>
  <si>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</si>
  <si>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</si>
  <si>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</si>
  <si>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</si>
  <si>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</si>
  <si>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</si>
  <si>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</si>
  <si>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</si>
  <si>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</si>
  <si>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</si>
  <si>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</si>
  <si>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</si>
  <si>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</si>
  <si>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</si>
  <si>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</si>
  <si>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</si>
  <si>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</si>
  <si>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</si>
  <si>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</si>
  <si>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</si>
  <si>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</si>
  <si>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</si>
  <si>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</si>
  <si>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</si>
  <si>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</si>
  <si>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</si>
  <si>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</si>
  <si>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</si>
  <si>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</si>
  <si>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</si>
  <si>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</si>
  <si>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</si>
  <si>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</si>
  <si>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</si>
  <si>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</si>
  <si>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</si>
  <si>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</si>
  <si>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</si>
  <si>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</si>
  <si>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</si>
  <si>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</si>
  <si>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</si>
  <si>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</si>
  <si>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</si>
  <si>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</si>
  <si>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</si>
  <si>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</si>
  <si>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</si>
  <si>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</si>
  <si>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</si>
  <si>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</si>
  <si>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</si>
  <si>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</si>
  <si>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</si>
  <si>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</si>
  <si>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</si>
  <si>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</si>
  <si>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</si>
  <si>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</si>
  <si>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</si>
  <si>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</si>
  <si>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</si>
  <si>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</si>
  <si>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</si>
  <si>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</si>
  <si>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</si>
  <si>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</si>
  <si>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</si>
  <si>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</si>
  <si>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</si>
  <si>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</si>
  <si>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</si>
  <si>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</si>
  <si>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</si>
  <si>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</si>
  <si>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</si>
  <si>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</si>
  <si>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</si>
  <si>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</si>
  <si>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</si>
  <si>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</si>
  <si>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</si>
  <si>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</si>
  <si>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</si>
  <si>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</si>
  <si>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</si>
  <si>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</si>
  <si>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</si>
  <si>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</si>
  <si>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</si>
  <si>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</si>
  <si>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</si>
  <si>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</si>
  <si>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</si>
  <si>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</si>
  <si>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</si>
  <si>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</si>
  <si>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</si>
  <si>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</si>
  <si>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</si>
  <si>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</si>
  <si>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</si>
  <si>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</si>
  <si>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</si>
  <si>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</si>
  <si>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</si>
  <si>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</si>
  <si>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</si>
  <si>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</si>
  <si>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</si>
  <si>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</si>
  <si>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</si>
  <si>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</si>
  <si>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</si>
  <si>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</si>
  <si>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</si>
  <si>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</si>
  <si>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</si>
  <si>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</si>
  <si>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</si>
  <si>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</si>
  <si>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</si>
  <si>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</si>
  <si>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</si>
  <si>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</si>
  <si>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</si>
  <si>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</si>
  <si>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</si>
  <si>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</si>
  <si>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</si>
  <si>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</si>
  <si>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</si>
  <si>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</si>
  <si>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</si>
  <si>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</si>
  <si>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</si>
  <si>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</si>
  <si>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</si>
  <si>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</si>
  <si>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</si>
  <si>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</si>
  <si>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</si>
  <si>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</si>
  <si>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</si>
  <si>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</si>
  <si>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</si>
  <si>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</si>
  <si>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</si>
  <si>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</si>
  <si>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</si>
  <si>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</si>
  <si>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</si>
  <si>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</si>
  <si>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</si>
  <si>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</si>
  <si>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</si>
  <si>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</si>
  <si>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</si>
  <si>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</si>
  <si>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</si>
  <si>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</si>
  <si>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</si>
  <si>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</si>
  <si>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</si>
  <si>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</si>
  <si>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</si>
  <si>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</si>
  <si>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</si>
  <si>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</si>
  <si>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</si>
  <si>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</si>
  <si>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</si>
  <si>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</si>
  <si>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</si>
  <si>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</si>
  <si>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</si>
  <si>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</si>
  <si>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</si>
  <si>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</si>
  <si>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</si>
  <si>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</si>
  <si>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</si>
  <si>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</si>
  <si>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</si>
  <si>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</si>
  <si>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</si>
  <si>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</si>
  <si>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</si>
  <si>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</si>
  <si>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</si>
  <si>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</si>
  <si>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</si>
  <si>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</si>
  <si>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</si>
  <si>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</si>
  <si>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</si>
  <si>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</si>
  <si>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</si>
  <si>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</si>
  <si>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</si>
  <si>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</si>
  <si>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</si>
  <si>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</si>
  <si>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</si>
  <si>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</si>
  <si>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</si>
  <si>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</si>
  <si>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</si>
  <si>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</si>
  <si>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</si>
  <si>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</si>
  <si>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</si>
  <si>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</si>
  <si>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</si>
  <si>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</si>
  <si>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</si>
  <si>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</si>
  <si>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</si>
  <si>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</si>
  <si>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</si>
  <si>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</si>
  <si>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</si>
  <si>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</si>
  <si>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</si>
  <si>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</si>
  <si>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</si>
  <si>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</si>
  <si>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</si>
  <si>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</si>
  <si>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</si>
  <si>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</si>
  <si>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</si>
  <si>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</si>
  <si>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</si>
  <si>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</si>
  <si>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</si>
  <si>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</si>
  <si>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</si>
  <si>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</si>
  <si>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</si>
  <si>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</si>
  <si>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</si>
  <si>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</si>
  <si>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</si>
  <si>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</si>
  <si>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</si>
  <si>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</si>
  <si>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</si>
  <si>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</si>
  <si>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</si>
  <si>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</si>
  <si>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</si>
  <si>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</si>
  <si>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</si>
  <si>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</si>
  <si>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</si>
  <si>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</si>
  <si>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</si>
  <si>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</si>
  <si>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</si>
  <si>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</si>
  <si>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</si>
  <si>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</si>
  <si>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</si>
  <si>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</si>
  <si>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</si>
  <si>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</si>
  <si>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</si>
  <si>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</si>
  <si>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</si>
  <si>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</si>
  <si>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</si>
  <si>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</si>
  <si>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</si>
  <si>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</si>
  <si>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</si>
  <si>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</si>
  <si>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</si>
  <si>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</si>
  <si>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</si>
  <si>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</si>
  <si>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</si>
  <si>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</si>
  <si>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</si>
  <si>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</si>
  <si>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</si>
  <si>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</si>
  <si>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</si>
  <si>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</si>
  <si>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</si>
  <si>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</si>
  <si>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</si>
  <si>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</si>
  <si>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</si>
  <si>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</si>
  <si>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</si>
  <si>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</si>
  <si>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</si>
  <si>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</si>
  <si>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</si>
  <si>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</si>
  <si>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</si>
  <si>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</si>
  <si>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</si>
  <si>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</si>
  <si>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</si>
  <si>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</si>
  <si>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</si>
  <si>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</si>
  <si>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</si>
  <si>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</si>
  <si>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</si>
  <si>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</si>
  <si>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</si>
  <si>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</si>
  <si>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</si>
  <si>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</si>
  <si>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</si>
  <si>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</si>
  <si>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</si>
  <si>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</si>
  <si>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</si>
  <si>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</si>
  <si>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</si>
  <si>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</si>
  <si>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</si>
  <si>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</si>
  <si>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</si>
  <si>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</si>
  <si>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</si>
  <si>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</si>
  <si>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</si>
  <si>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</si>
  <si>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</si>
  <si>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</si>
  <si>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</si>
  <si>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</si>
  <si>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</si>
  <si>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</si>
  <si>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</si>
  <si>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</si>
  <si>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</si>
  <si>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</si>
  <si>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</si>
  <si>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</si>
  <si>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</si>
  <si>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</si>
  <si>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</si>
  <si>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</si>
  <si>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</si>
  <si>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</si>
  <si>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</si>
  <si>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</si>
  <si>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</si>
  <si>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</si>
  <si>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</si>
  <si>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</si>
  <si>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</si>
  <si>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</si>
  <si>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</si>
  <si>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</si>
  <si>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</si>
  <si>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</si>
  <si>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</si>
  <si>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</si>
  <si>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</si>
  <si>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</si>
  <si>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</si>
  <si>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</si>
  <si>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</si>
  <si>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</si>
  <si>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</si>
  <si>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</si>
  <si>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</si>
  <si>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</si>
  <si>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</si>
  <si>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</si>
  <si>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</si>
  <si>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</si>
  <si>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</si>
  <si>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</si>
  <si>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</si>
  <si>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</si>
  <si>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</si>
  <si>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</si>
  <si>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</si>
  <si>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</si>
  <si>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</si>
  <si>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</si>
  <si>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</si>
  <si>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</si>
  <si>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</si>
  <si>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</si>
  <si>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</si>
  <si>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</si>
  <si>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</si>
  <si>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</si>
  <si>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</si>
  <si>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</si>
  <si>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</si>
  <si>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</si>
  <si>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</si>
  <si>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</si>
  <si>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</si>
  <si>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</si>
  <si>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</si>
  <si>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</si>
  <si>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</si>
  <si>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</si>
  <si>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</si>
  <si>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</si>
  <si>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</si>
  <si>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</si>
  <si>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</si>
  <si>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</si>
  <si>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</si>
  <si>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</si>
  <si>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</si>
  <si>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</si>
  <si>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</si>
  <si>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</si>
  <si>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</si>
  <si>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</si>
  <si>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</si>
  <si>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</si>
  <si>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</si>
  <si>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</si>
  <si>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</si>
  <si>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</si>
  <si>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</si>
  <si>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</si>
  <si>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</si>
  <si>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</si>
  <si>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</si>
  <si>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</si>
  <si>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</si>
  <si>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</si>
  <si>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</si>
  <si>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</si>
  <si>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</si>
  <si>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</si>
  <si>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</si>
  <si>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</si>
  <si>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</si>
  <si>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</si>
  <si>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</si>
  <si>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</si>
  <si>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</si>
  <si>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</si>
  <si>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</si>
  <si>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</si>
  <si>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</si>
  <si>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</si>
  <si>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</si>
  <si>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</si>
  <si>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</si>
  <si>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</si>
  <si>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</si>
  <si>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</si>
  <si>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</si>
  <si>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</si>
  <si>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</si>
  <si>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</si>
  <si>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</si>
  <si>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</si>
  <si>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</si>
  <si>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</si>
  <si>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</si>
  <si>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</si>
  <si>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</si>
  <si>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</si>
  <si>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</si>
  <si>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</si>
  <si>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</si>
  <si>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</si>
  <si>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</si>
  <si>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</si>
  <si>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</si>
  <si>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</si>
  <si>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</si>
  <si>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</si>
  <si>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</si>
  <si>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</si>
  <si>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</si>
  <si>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</si>
  <si>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</si>
  <si>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</si>
  <si>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</si>
  <si>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</si>
  <si>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</si>
  <si>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</si>
  <si>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</si>
  <si>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</si>
  <si>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</si>
  <si>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</si>
  <si>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</si>
  <si>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</si>
  <si>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</si>
  <si>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</si>
  <si>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</si>
  <si>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</si>
  <si>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</si>
  <si>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</si>
  <si>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</si>
  <si>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</si>
  <si>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</si>
  <si>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</si>
  <si>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</si>
  <si>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</si>
  <si>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</si>
  <si>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</si>
  <si>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</si>
  <si>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</si>
  <si>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</si>
  <si>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</si>
  <si>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</si>
  <si>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</si>
  <si>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</si>
  <si>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</si>
  <si>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</si>
  <si>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</si>
  <si>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</si>
  <si>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</si>
  <si>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</si>
  <si>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</si>
  <si>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</si>
  <si>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</si>
  <si>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</si>
  <si>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</si>
  <si>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</si>
  <si>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</si>
  <si>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</si>
  <si>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</si>
  <si>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</si>
  <si>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</si>
  <si>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</si>
  <si>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</si>
  <si>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</si>
  <si>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</si>
  <si>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</si>
  <si>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</si>
  <si>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</si>
  <si>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</si>
  <si>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</si>
  <si>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</si>
  <si>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</si>
  <si>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</si>
  <si>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</si>
  <si>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</si>
  <si>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</si>
  <si>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</si>
  <si>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</si>
  <si>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</si>
  <si>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</si>
  <si>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</si>
  <si>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</si>
  <si>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</si>
  <si>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</si>
  <si>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</si>
  <si>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</si>
  <si>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</si>
  <si>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</si>
  <si>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</si>
  <si>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</si>
  <si>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</si>
  <si>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</si>
  <si>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</si>
  <si>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</si>
  <si>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</si>
  <si>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</si>
  <si>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</si>
  <si>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</si>
  <si>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</si>
  <si>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</si>
  <si>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</si>
  <si>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</si>
  <si>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</si>
  <si>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</si>
  <si>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</si>
  <si>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</si>
  <si>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</si>
  <si>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</si>
  <si>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</si>
  <si>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</si>
  <si>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</si>
  <si>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</si>
  <si>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</si>
  <si>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</si>
  <si>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</si>
  <si>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</si>
  <si>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</si>
  <si>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</si>
  <si>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</si>
  <si>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</si>
  <si>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</si>
  <si>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</si>
  <si>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</si>
  <si>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</si>
  <si>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</si>
  <si>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</si>
  <si>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</si>
  <si>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</si>
  <si>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</si>
  <si>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</si>
  <si>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</si>
  <si>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</si>
  <si>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</si>
  <si>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</si>
  <si>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</si>
  <si>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</si>
  <si>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</si>
  <si>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</si>
  <si>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</si>
  <si>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</si>
  <si>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</si>
  <si>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</si>
  <si>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</si>
  <si>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</si>
  <si>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</si>
  <si>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</si>
  <si>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</si>
  <si>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</si>
  <si>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</si>
  <si>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</si>
  <si>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</si>
  <si>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</si>
  <si>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</si>
  <si>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</si>
  <si>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</si>
  <si>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</si>
  <si>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</si>
  <si>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</si>
  <si>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</si>
  <si>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</si>
  <si>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</si>
  <si>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</si>
  <si>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</si>
  <si>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</si>
  <si>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</si>
  <si>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</si>
  <si>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</si>
  <si>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</si>
  <si>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</si>
  <si>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</si>
  <si>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</si>
  <si>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</si>
  <si>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</si>
  <si>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</si>
  <si>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</si>
  <si>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</si>
  <si>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</si>
  <si>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</si>
  <si>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</si>
  <si>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</si>
  <si>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</si>
  <si>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</si>
  <si>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</si>
  <si>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</si>
  <si>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</si>
  <si>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</si>
  <si>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</si>
  <si>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</si>
  <si>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</si>
  <si>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</si>
  <si>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</si>
  <si>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</si>
  <si>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</si>
  <si>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</si>
  <si>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</si>
  <si>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</si>
  <si>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</si>
  <si>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</si>
  <si>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</si>
  <si>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</si>
  <si>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</si>
  <si>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</si>
  <si>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</si>
  <si>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</si>
  <si>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</si>
  <si>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</si>
  <si>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</si>
  <si>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</si>
  <si>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</si>
  <si>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</si>
  <si>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</si>
  <si>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</si>
  <si>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</si>
  <si>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</si>
  <si>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</si>
  <si>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</si>
  <si>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</si>
  <si>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</si>
  <si>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</si>
  <si>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</si>
  <si>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</si>
  <si>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</si>
  <si>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</si>
  <si>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</si>
  <si>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</si>
  <si>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</si>
  <si>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</si>
  <si>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</si>
  <si>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</si>
  <si>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</si>
  <si>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</si>
  <si>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</si>
  <si>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</si>
  <si>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</si>
  <si>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</si>
  <si>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</si>
  <si>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</si>
  <si>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</si>
  <si>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</si>
  <si>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</si>
  <si>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</si>
  <si>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</si>
  <si>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</si>
  <si>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</si>
  <si>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</si>
  <si>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</si>
  <si>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</si>
  <si>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</si>
  <si>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</si>
  <si>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</si>
  <si>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</si>
  <si>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</si>
  <si>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</si>
  <si>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</si>
  <si>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</si>
  <si>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</si>
  <si>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</si>
  <si>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</si>
  <si>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</si>
  <si>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</si>
  <si>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</si>
  <si>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</si>
  <si>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</si>
  <si>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</si>
  <si>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</si>
  <si>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</si>
  <si>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</si>
  <si>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</si>
  <si>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</si>
  <si>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</si>
  <si>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</si>
  <si>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</si>
  <si>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</si>
  <si>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</si>
  <si>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</si>
  <si>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</si>
  <si>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</si>
  <si>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</si>
  <si>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</si>
  <si>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</si>
  <si>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</si>
  <si>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</si>
  <si>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</si>
  <si>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</si>
  <si>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</si>
  <si>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</si>
  <si>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</si>
  <si>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</si>
  <si>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</si>
  <si>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</si>
  <si>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</si>
  <si>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</si>
  <si>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</si>
  <si>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</si>
  <si>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</si>
  <si>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</si>
  <si>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</si>
  <si>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</si>
  <si>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</si>
  <si>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</si>
  <si>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</si>
  <si>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</si>
  <si>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</si>
  <si>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</si>
  <si>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</si>
  <si>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</si>
  <si>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</si>
  <si>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</si>
  <si>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</si>
  <si>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</si>
  <si>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</si>
  <si>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</si>
  <si>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</si>
  <si>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</si>
  <si>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</si>
  <si>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</si>
  <si>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</si>
  <si>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</si>
  <si>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</si>
  <si>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</si>
  <si>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</si>
  <si>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</si>
  <si>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</si>
  <si>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</si>
  <si>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</si>
  <si>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</si>
  <si>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</si>
  <si>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</si>
  <si>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</si>
  <si>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</si>
  <si>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</si>
  <si>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</si>
  <si>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</si>
  <si>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</si>
  <si>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</si>
  <si>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</si>
  <si>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</si>
  <si>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</si>
  <si>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</si>
  <si>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</si>
  <si>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</si>
  <si>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</si>
  <si>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</si>
  <si>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</si>
  <si>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</si>
  <si>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</si>
  <si>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</si>
  <si>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</si>
  <si>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</si>
  <si>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</si>
  <si>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</si>
  <si>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</si>
  <si>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</si>
  <si>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</si>
  <si>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</si>
  <si>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</si>
  <si>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</si>
  <si>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</si>
  <si>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</si>
  <si>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</si>
  <si>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</si>
  <si>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</si>
  <si>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</si>
  <si>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</si>
  <si>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</si>
  <si>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</si>
  <si>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</si>
  <si>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</si>
  <si>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</si>
  <si>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</si>
  <si>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</si>
  <si>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</si>
  <si>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</si>
  <si>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</si>
  <si>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</si>
  <si>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</si>
  <si>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</si>
  <si>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</si>
  <si>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</si>
  <si>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</si>
  <si>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</si>
  <si>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</si>
  <si>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</si>
  <si>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</si>
  <si>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</si>
  <si>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</si>
  <si>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</si>
  <si>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</si>
  <si>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</si>
  <si>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</si>
  <si>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</si>
  <si>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</si>
  <si>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</si>
  <si>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</si>
  <si>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</si>
  <si>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</si>
  <si>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</si>
  <si>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</si>
  <si>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</si>
  <si>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</si>
  <si>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</si>
  <si>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</si>
  <si>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</si>
  <si>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</si>
  <si>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</si>
  <si>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</si>
  <si>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</si>
  <si>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</si>
  <si>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</si>
  <si>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</si>
  <si>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</si>
  <si>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</si>
  <si>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</si>
  <si>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</si>
  <si>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</si>
  <si>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</si>
  <si>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</si>
  <si>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</si>
  <si>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</si>
  <si>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</si>
  <si>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</si>
  <si>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</si>
  <si>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</si>
  <si>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</si>
  <si>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</si>
  <si>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</si>
  <si>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</si>
  <si>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</si>
  <si>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</si>
  <si>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</si>
  <si>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</si>
  <si>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</si>
  <si>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</si>
  <si>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</si>
  <si>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</si>
  <si>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</si>
  <si>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</si>
  <si>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</si>
  <si>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</si>
  <si>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</si>
  <si>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</si>
  <si>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</si>
  <si>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</si>
  <si>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</si>
  <si>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</si>
  <si>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</si>
  <si>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</si>
  <si>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</si>
  <si>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</si>
  <si>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</si>
  <si>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</si>
  <si>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</si>
  <si>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</si>
  <si>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</si>
  <si>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</si>
  <si>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</si>
  <si>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</si>
  <si>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</si>
  <si>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</si>
  <si>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</si>
  <si>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</si>
  <si>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</si>
  <si>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</si>
  <si>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</si>
  <si>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</si>
  <si>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</si>
  <si>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</si>
  <si>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</si>
  <si>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</si>
  <si>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</si>
  <si>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</si>
  <si>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</si>
  <si>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</si>
  <si>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</si>
  <si>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</si>
  <si>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</si>
  <si>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</si>
  <si>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</si>
  <si>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</si>
  <si>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</si>
  <si>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</si>
  <si>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</si>
  <si>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</si>
  <si>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</si>
  <si>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</si>
  <si>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</si>
  <si>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</si>
  <si>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</si>
  <si>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</si>
  <si>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</si>
  <si>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</si>
  <si>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</si>
  <si>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</si>
  <si>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</si>
  <si>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</si>
  <si>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</si>
  <si>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</si>
  <si>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</si>
  <si>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</si>
  <si>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</si>
  <si>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</si>
  <si>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</si>
  <si>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</si>
  <si>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</si>
  <si>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</si>
  <si>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</si>
  <si>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</si>
  <si>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</si>
  <si>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</si>
  <si>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</si>
  <si>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</si>
  <si>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</si>
  <si>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</si>
  <si>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</si>
  <si>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</si>
  <si>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</si>
  <si>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</si>
  <si>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</si>
  <si>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</si>
  <si>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</si>
  <si>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</si>
  <si>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</si>
  <si>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</si>
  <si>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</si>
  <si>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</si>
  <si>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</si>
  <si>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</si>
  <si>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</si>
  <si>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</si>
  <si>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</si>
  <si>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</si>
  <si>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</si>
  <si>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</si>
  <si>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</si>
  <si>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</si>
  <si>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</si>
  <si>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</si>
  <si>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</si>
  <si>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</si>
  <si>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</si>
  <si>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</si>
  <si>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</si>
  <si>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</si>
  <si>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</si>
  <si>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</si>
  <si>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</si>
  <si>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</si>
  <si>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</si>
  <si>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</si>
  <si>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</si>
  <si>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</si>
  <si>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</si>
  <si>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</si>
  <si>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</si>
  <si>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</si>
  <si>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</si>
  <si>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</si>
  <si>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</si>
  <si>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</si>
  <si>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</si>
  <si>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</si>
  <si>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</si>
  <si>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</si>
  <si>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</si>
  <si>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</si>
  <si>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</si>
  <si>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</si>
  <si>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</si>
  <si>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</si>
  <si>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</si>
  <si>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</si>
  <si>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</si>
  <si>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</si>
  <si>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</si>
  <si>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</si>
  <si>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</si>
  <si>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</si>
  <si>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</si>
  <si>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</si>
  <si>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</si>
  <si>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</si>
  <si>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</si>
  <si>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</si>
  <si>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</si>
  <si>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</si>
  <si>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</si>
  <si>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</si>
  <si>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</si>
  <si>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</si>
  <si>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</si>
  <si>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</si>
  <si>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</si>
  <si>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</si>
  <si>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</si>
  <si>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</si>
  <si>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</si>
  <si>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</si>
  <si>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</si>
  <si>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</si>
  <si>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</si>
  <si>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</si>
  <si>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</si>
  <si>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</si>
  <si>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</si>
  <si>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</si>
  <si>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</si>
  <si>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</si>
  <si>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</si>
  <si>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</si>
  <si>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</si>
  <si>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</si>
  <si>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</si>
  <si>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</si>
  <si>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</si>
  <si>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</si>
  <si>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</si>
  <si>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</si>
  <si>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</si>
  <si>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</si>
  <si>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</si>
  <si>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</si>
  <si>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</si>
  <si>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</si>
  <si>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</si>
  <si>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</si>
  <si>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</si>
  <si>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</si>
  <si>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</si>
  <si>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</si>
  <si>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</si>
  <si>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</si>
  <si>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</si>
  <si>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</si>
  <si>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</si>
  <si>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</si>
  <si>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</si>
  <si>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</si>
  <si>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</si>
  <si>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</si>
  <si>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</si>
  <si>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</si>
  <si>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</si>
  <si>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</si>
  <si>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</si>
  <si>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</si>
  <si>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</si>
  <si>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</si>
  <si>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</si>
  <si>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</si>
  <si>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</si>
  <si>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</si>
  <si>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</si>
  <si>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</si>
  <si>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</si>
  <si>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</si>
  <si>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</si>
  <si>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</si>
  <si>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</si>
  <si>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</si>
  <si>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</si>
  <si>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</si>
  <si>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</si>
  <si>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</si>
  <si>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</si>
  <si>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</si>
  <si>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</si>
  <si>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</si>
  <si>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</si>
  <si>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</si>
  <si>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</si>
  <si>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</si>
  <si>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</si>
  <si>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</si>
  <si>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</si>
  <si>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</si>
  <si>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</si>
  <si>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</si>
  <si>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</si>
  <si>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</si>
  <si>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</si>
  <si>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</si>
  <si>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</si>
  <si>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</si>
  <si>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</si>
  <si>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</si>
  <si>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</si>
  <si>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</si>
  <si>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</si>
  <si>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</si>
  <si>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</si>
  <si>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</si>
  <si>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</si>
  <si>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</si>
  <si>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</si>
  <si>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</si>
  <si>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</si>
  <si>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</si>
  <si>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</si>
  <si>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</si>
  <si>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</si>
  <si>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</si>
  <si>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</si>
  <si>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</si>
  <si>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</si>
  <si>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</si>
  <si>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</si>
  <si>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</si>
  <si>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</si>
  <si>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</si>
  <si>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</si>
  <si>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</si>
  <si>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</si>
  <si>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</si>
  <si>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</si>
  <si>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</si>
  <si>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</si>
  <si>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</si>
  <si>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</si>
  <si>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</si>
  <si>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</si>
  <si>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</si>
  <si>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</si>
  <si>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</si>
  <si>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</si>
  <si>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</si>
  <si>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</si>
  <si>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</si>
  <si>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</si>
  <si>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</si>
  <si>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</si>
  <si>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</si>
  <si>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</si>
  <si>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</si>
  <si>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</si>
  <si>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</si>
  <si>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</si>
  <si>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</si>
  <si>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</si>
  <si>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</si>
  <si>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</si>
  <si>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</si>
  <si>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</si>
  <si>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</si>
  <si>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</si>
  <si>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</si>
  <si>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</si>
  <si>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</si>
  <si>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</si>
  <si>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</si>
  <si>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</si>
  <si>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</si>
  <si>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</si>
  <si>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</si>
  <si>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</si>
  <si>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</si>
  <si>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</si>
  <si>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</si>
  <si>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</si>
  <si>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</si>
  <si>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</si>
  <si>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</si>
  <si>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</si>
  <si>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</si>
  <si>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</si>
  <si>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</si>
  <si>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</si>
  <si>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</si>
  <si>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</si>
  <si>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</si>
  <si>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</si>
  <si>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</si>
  <si>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</si>
  <si>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</si>
  <si>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</si>
  <si>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</si>
  <si>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</si>
  <si>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</si>
  <si>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</si>
  <si>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</si>
  <si>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</si>
  <si>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</si>
  <si>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</si>
  <si>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</si>
  <si>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</si>
  <si>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</si>
  <si>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</si>
  <si>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</si>
  <si>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</si>
  <si>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</si>
  <si>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</si>
  <si>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</si>
  <si>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</si>
  <si>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</si>
  <si>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</si>
  <si>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</si>
  <si>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</si>
  <si>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</si>
  <si>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</si>
  <si>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</si>
  <si>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</si>
  <si>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</si>
  <si>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</si>
  <si>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</si>
  <si>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</si>
  <si>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</si>
  <si>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</si>
  <si>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</si>
  <si>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</si>
  <si>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</si>
  <si>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</si>
  <si>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</si>
  <si>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</si>
  <si>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</si>
  <si>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</si>
  <si>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</si>
  <si>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</si>
  <si>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</si>
  <si>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</si>
  <si>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</si>
  <si>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</si>
  <si>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</si>
  <si>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</si>
  <si>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</si>
  <si>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</si>
  <si>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</si>
  <si>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</si>
  <si>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</si>
  <si>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</si>
  <si>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</si>
  <si>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</si>
  <si>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</si>
  <si>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</si>
  <si>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</si>
  <si>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</si>
  <si>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</si>
  <si>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</si>
  <si>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</si>
  <si>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</si>
  <si>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</si>
  <si>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</si>
  <si>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</si>
  <si>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</si>
  <si>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</si>
  <si>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</si>
  <si>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</si>
  <si>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</si>
  <si>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</si>
  <si>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</si>
  <si>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</si>
  <si>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</si>
  <si>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</si>
  <si>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</si>
  <si>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</si>
  <si>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</si>
  <si>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</si>
  <si>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</si>
  <si>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</si>
  <si>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</si>
  <si>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</si>
  <si>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</si>
  <si>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</si>
  <si>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</si>
  <si>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</si>
  <si>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</si>
  <si>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</si>
  <si>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</si>
  <si>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</si>
  <si>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</si>
  <si>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</si>
  <si>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</si>
  <si>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</si>
  <si>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</si>
  <si>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</si>
  <si>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</si>
  <si>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</si>
  <si>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</si>
  <si>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</si>
  <si>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</si>
  <si>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</si>
  <si>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</si>
  <si>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</si>
  <si>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</si>
  <si>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</si>
  <si>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</si>
  <si>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</si>
  <si>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</si>
  <si>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</si>
  <si>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</si>
  <si>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</si>
  <si>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</si>
  <si>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</si>
  <si>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</si>
  <si>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</si>
  <si>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</si>
  <si>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</si>
  <si>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</si>
  <si>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</si>
  <si>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</si>
  <si>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</si>
  <si>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</si>
  <si>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</si>
  <si>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</si>
  <si>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</si>
  <si>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</si>
  <si>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</si>
  <si>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</si>
  <si>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</si>
  <si>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</si>
  <si>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</si>
  <si>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</si>
  <si>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</si>
  <si>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</si>
  <si>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</si>
  <si>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</si>
  <si>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</si>
  <si>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</si>
  <si>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</si>
  <si>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</si>
  <si>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</si>
  <si>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</si>
  <si>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</si>
  <si>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</si>
  <si>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</si>
  <si>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</si>
  <si>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</si>
  <si>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</si>
  <si>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</si>
  <si>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</si>
  <si>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</si>
  <si>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</si>
  <si>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</si>
  <si>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</si>
  <si>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</si>
  <si>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</si>
  <si>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</si>
  <si>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</si>
  <si>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</si>
  <si>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</si>
  <si>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</si>
  <si>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</si>
  <si>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</si>
  <si>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</si>
  <si>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</si>
  <si>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</si>
  <si>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</si>
  <si>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</si>
  <si>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</si>
  <si>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</si>
  <si>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</si>
  <si>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</si>
  <si>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</si>
  <si>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</si>
  <si>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</si>
  <si>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</si>
  <si>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</si>
  <si>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</si>
  <si>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</si>
  <si>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</si>
  <si>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</si>
  <si>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</si>
  <si>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</si>
  <si>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</si>
  <si>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</si>
  <si>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</si>
  <si>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</si>
  <si>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</si>
  <si>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</si>
  <si>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</si>
  <si>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</si>
  <si>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</si>
  <si>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</si>
  <si>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</si>
  <si>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</si>
  <si>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</si>
  <si>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</si>
  <si>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</si>
  <si>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</si>
  <si>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</si>
  <si>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</si>
  <si>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</si>
  <si>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</si>
  <si>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</si>
  <si>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</si>
  <si>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</si>
  <si>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</si>
  <si>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</si>
  <si>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</si>
  <si>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</si>
  <si>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</si>
  <si>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</si>
  <si>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</si>
  <si>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</si>
  <si>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</si>
  <si>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</si>
  <si>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</si>
  <si>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</si>
  <si>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</si>
  <si>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</si>
  <si>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</si>
  <si>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</si>
  <si>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</si>
  <si>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</si>
  <si>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</si>
  <si>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</si>
  <si>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</si>
  <si>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</si>
  <si>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</si>
  <si>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</si>
  <si>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</si>
  <si>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</si>
  <si>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</si>
  <si>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</si>
  <si>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</si>
  <si>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</si>
  <si>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</si>
  <si>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</si>
  <si>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</si>
  <si>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</si>
  <si>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</si>
  <si>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</si>
  <si>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</si>
  <si>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</si>
  <si>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</si>
  <si>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</si>
  <si>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</si>
  <si>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</si>
  <si>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</si>
  <si>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</si>
  <si>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</si>
  <si>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</si>
  <si>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</si>
  <si>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</si>
  <si>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</si>
  <si>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</si>
  <si>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</si>
  <si>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</si>
  <si>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</si>
  <si>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</si>
  <si>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</si>
  <si>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</si>
  <si>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</si>
  <si>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</si>
  <si>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</si>
  <si>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</si>
  <si>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</si>
  <si>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</si>
  <si>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</si>
  <si>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</si>
  <si>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</si>
  <si>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</si>
  <si>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</si>
  <si>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</si>
  <si>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</si>
  <si>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</si>
  <si>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</si>
  <si>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</si>
  <si>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</si>
  <si>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</si>
  <si>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</si>
  <si>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</si>
  <si>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</si>
  <si>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</si>
  <si>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</si>
  <si>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</si>
  <si>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</si>
  <si>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</si>
  <si>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</si>
  <si>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</si>
  <si>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</si>
  <si>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</si>
  <si>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</si>
  <si>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</si>
  <si>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</si>
  <si>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</si>
  <si>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</si>
  <si>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</si>
  <si>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</si>
  <si>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</si>
  <si>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</si>
  <si>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</si>
  <si>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</si>
  <si>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</si>
  <si>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</si>
  <si>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</si>
  <si>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</si>
  <si>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</si>
  <si>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</si>
  <si>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</si>
  <si>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</si>
  <si>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</si>
  <si>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</si>
  <si>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</si>
  <si>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</si>
  <si>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</si>
  <si>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</si>
  <si>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</si>
  <si>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</si>
  <si>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</si>
  <si>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</si>
  <si>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</si>
  <si>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</si>
  <si>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</si>
  <si>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</si>
  <si>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</si>
  <si>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</si>
  <si>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</si>
  <si>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</si>
  <si>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</si>
  <si>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</si>
  <si>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</si>
  <si>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</si>
  <si>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</si>
  <si>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</si>
  <si>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</si>
  <si>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</si>
  <si>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</si>
  <si>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</si>
  <si>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</si>
  <si>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</si>
  <si>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</si>
  <si>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</si>
  <si>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</si>
  <si>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</si>
  <si>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</si>
  <si>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</si>
  <si>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</si>
  <si>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</si>
  <si>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</si>
  <si>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</si>
  <si>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</si>
  <si>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</si>
  <si>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</si>
  <si>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</si>
  <si>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</si>
  <si>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</si>
  <si>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</si>
  <si>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</si>
  <si>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</si>
  <si>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</si>
  <si>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</si>
  <si>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</si>
  <si>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</si>
  <si>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</si>
  <si>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</si>
  <si>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</si>
  <si>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</si>
  <si>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</si>
  <si>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</si>
  <si>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</si>
  <si>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</si>
  <si>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</si>
  <si>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</si>
  <si>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</si>
  <si>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</si>
  <si>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</si>
  <si>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</si>
  <si>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</si>
  <si>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</si>
  <si>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</si>
  <si>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</si>
  <si>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</si>
  <si>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</si>
  <si>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</si>
  <si>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</si>
  <si>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</si>
  <si>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</si>
  <si>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</si>
  <si>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</si>
  <si>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</si>
  <si>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</si>
  <si>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</si>
  <si>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</si>
  <si>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</si>
  <si>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</si>
  <si>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</si>
  <si>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</si>
  <si>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</si>
  <si>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</si>
  <si>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</si>
  <si>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</si>
  <si>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</si>
  <si>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</si>
  <si>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</si>
  <si>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</si>
  <si>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</si>
  <si>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</si>
  <si>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</si>
  <si>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</si>
  <si>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</si>
  <si>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</si>
  <si>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</si>
  <si>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</si>
  <si>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</si>
  <si>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</si>
  <si>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</si>
  <si>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</si>
  <si>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</si>
  <si>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</si>
  <si>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</si>
  <si>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</si>
  <si>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</si>
  <si>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</si>
  <si>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</si>
  <si>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</si>
  <si>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</si>
  <si>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</si>
  <si>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</si>
  <si>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</si>
  <si>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</si>
  <si>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</si>
  <si>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</si>
  <si>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</si>
  <si>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</si>
  <si>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</si>
  <si>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</si>
  <si>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</si>
  <si>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</si>
  <si>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</si>
  <si>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</si>
  <si>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</si>
  <si>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</si>
  <si>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</si>
  <si>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</si>
  <si>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</si>
  <si>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</si>
  <si>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</si>
  <si>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</si>
  <si>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</si>
  <si>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</si>
  <si>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</si>
  <si>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</si>
  <si>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</si>
  <si>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17-24日，8天，1人</t>
  </si>
  <si>
    <t>D#003</t>
  </si>
  <si>
    <t>当地地接人员</t>
  </si>
  <si>
    <t>地接人员</t>
  </si>
  <si>
    <t>18-23日，6天，1人</t>
  </si>
  <si>
    <t>D#004</t>
  </si>
  <si>
    <t>超时费，6天，1人</t>
  </si>
  <si>
    <t>小时/次</t>
  </si>
  <si>
    <t>嘉宾机票</t>
  </si>
  <si>
    <t>各地前往杭州</t>
  </si>
  <si>
    <t>经济舱</t>
  </si>
  <si>
    <t>团/次</t>
  </si>
  <si>
    <t>嘉宾高铁票</t>
  </si>
  <si>
    <t>二等座</t>
  </si>
  <si>
    <t>嘉宾住宿</t>
  </si>
  <si>
    <t>丽致酒店</t>
  </si>
  <si>
    <t>19日晚 大床62间+双床14间</t>
  </si>
  <si>
    <t>间/晚</t>
  </si>
  <si>
    <t>20日晚 大床65间+双床15间</t>
  </si>
  <si>
    <t>21日晚 大床56间+双床16间</t>
  </si>
  <si>
    <t>22日晚 大床16间+双床6间</t>
  </si>
  <si>
    <t>濮锦酒店</t>
  </si>
  <si>
    <t>19日晚 大床1间</t>
  </si>
  <si>
    <t>20日晚 大床4间</t>
  </si>
  <si>
    <t>21日晚 大床3间</t>
  </si>
  <si>
    <t>嘉宾用车</t>
  </si>
  <si>
    <t>大巴</t>
  </si>
  <si>
    <t>9月20-22日，3天，33座大巴，3辆</t>
  </si>
  <si>
    <t>次/辆</t>
  </si>
  <si>
    <t>嘉宾用餐</t>
  </si>
  <si>
    <t>酒店自助餐</t>
  </si>
  <si>
    <t>20日晚濮锦餐厅，4人</t>
  </si>
  <si>
    <t>人/次</t>
  </si>
  <si>
    <t>嘉宾报销</t>
  </si>
  <si>
    <t>嘉宾个人报销</t>
  </si>
  <si>
    <t>详情见PPT内【线上文档】</t>
  </si>
  <si>
    <t>https://azygzrae60.feishu.cn/sheets/JvR9sUmIfhPiCyt0rVfcNDHFnEe</t>
  </si>
  <si>
    <t>康辉工作人员机票</t>
  </si>
  <si>
    <t>经济舱往返</t>
  </si>
  <si>
    <t>住宿</t>
  </si>
  <si>
    <t>康辉工作人员住宿</t>
  </si>
  <si>
    <t>17-24日退房，1间双床</t>
  </si>
  <si>
    <t>工作人员住房损，不单独结算费用</t>
  </si>
  <si>
    <t>/</t>
  </si>
  <si>
    <t>补贴</t>
  </si>
  <si>
    <t>康辉工作人员补贴</t>
  </si>
  <si>
    <t>餐费+小交通，17-24日，8天，1人</t>
  </si>
  <si>
    <t>地接工作人员住宿</t>
  </si>
  <si>
    <t>18-23日退房，1间双床</t>
  </si>
  <si>
    <t>地接人员补贴</t>
  </si>
  <si>
    <t>餐费+小交通，18-23日，6天，1人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</si>
  <si>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</si>
  <si>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</si>
  <si>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</si>
  <si>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</si>
  <si>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</si>
  <si>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</si>
  <si>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</si>
  <si>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</si>
  <si>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</si>
  <si>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</si>
  <si>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</si>
  <si>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</si>
  <si>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</si>
  <si>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</si>
  <si>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</si>
  <si>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</si>
  <si>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</si>
  <si>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</si>
  <si>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</si>
  <si>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</si>
  <si>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</si>
  <si>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</si>
  <si>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</si>
  <si>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</si>
  <si>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</si>
  <si>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</si>
  <si>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</si>
  <si>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</si>
  <si>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</si>
  <si>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</si>
  <si>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</si>
  <si>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</si>
  <si>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</si>
  <si>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</si>
  <si>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</si>
  <si>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</si>
  <si>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</si>
  <si>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</si>
  <si>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</si>
  <si>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</si>
  <si>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</si>
  <si>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</si>
  <si>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</si>
  <si>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</si>
  <si>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</si>
  <si>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</si>
  <si>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</si>
  <si>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</si>
  <si>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</si>
  <si>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</si>
  <si>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</si>
  <si>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</si>
  <si>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</si>
  <si>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</si>
  <si>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</si>
  <si>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</si>
  <si>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</si>
  <si>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</si>
  <si>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</si>
  <si>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</si>
  <si>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</si>
  <si>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</si>
  <si>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</si>
  <si>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</si>
  <si>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</si>
  <si>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</si>
  <si>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</si>
  <si>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</si>
  <si>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</si>
  <si>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</si>
  <si>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</si>
  <si>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</si>
  <si>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</si>
  <si>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</si>
  <si>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</si>
  <si>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</si>
  <si>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</si>
  <si>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</si>
  <si>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</si>
  <si>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</si>
  <si>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</si>
  <si>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</si>
  <si>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</si>
  <si>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</si>
  <si>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</si>
  <si>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</si>
  <si>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</si>
  <si>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</si>
  <si>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</si>
  <si>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</si>
  <si>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</si>
  <si>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</si>
  <si>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</si>
  <si>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</si>
  <si>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</si>
  <si>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</si>
  <si>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</si>
  <si>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</si>
  <si>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</si>
  <si>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</si>
  <si>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</si>
  <si>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</si>
  <si>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</si>
  <si>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</si>
  <si>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</si>
  <si>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</si>
  <si>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</si>
  <si>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</si>
  <si>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</si>
  <si>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</si>
  <si>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</si>
  <si>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</si>
  <si>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</si>
  <si>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</si>
  <si>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</si>
  <si>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</si>
  <si>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</si>
  <si>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</si>
  <si>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</si>
  <si>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</si>
  <si>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</si>
  <si>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</si>
  <si>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</si>
  <si>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</si>
  <si>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</si>
  <si>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</si>
  <si>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</si>
  <si>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</si>
  <si>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</si>
  <si>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</si>
  <si>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</si>
  <si>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</si>
  <si>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</si>
  <si>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</si>
  <si>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</si>
  <si>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</si>
  <si>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</si>
  <si>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</si>
  <si>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</si>
  <si>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</si>
  <si>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</si>
  <si>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</si>
  <si>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</si>
  <si>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</si>
  <si>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</si>
  <si>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</si>
  <si>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</si>
  <si>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</si>
  <si>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</si>
  <si>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</si>
  <si>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</si>
  <si>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</si>
  <si>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</si>
  <si>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</si>
  <si>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</si>
  <si>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</si>
  <si>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</si>
  <si>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</si>
  <si>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</si>
  <si>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</si>
  <si>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</si>
  <si>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</si>
  <si>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</si>
  <si>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</si>
  <si>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</si>
  <si>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</si>
  <si>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</si>
  <si>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</si>
  <si>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</si>
  <si>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</si>
  <si>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</si>
  <si>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</si>
  <si>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</si>
  <si>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</si>
  <si>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</si>
  <si>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</si>
  <si>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</si>
  <si>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</si>
  <si>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</si>
  <si>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</si>
  <si>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</si>
  <si>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</si>
  <si>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</si>
  <si>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</si>
  <si>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</si>
  <si>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</si>
  <si>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</si>
  <si>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</si>
  <si>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</si>
  <si>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</si>
  <si>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</si>
  <si>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</si>
  <si>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</si>
  <si>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</si>
  <si>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</si>
  <si>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</si>
  <si>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</si>
  <si>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</si>
  <si>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</si>
  <si>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</si>
  <si>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</si>
  <si>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</si>
  <si>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</si>
  <si>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</si>
  <si>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</si>
  <si>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</si>
  <si>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</si>
  <si>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</si>
  <si>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</si>
  <si>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</si>
  <si>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</si>
  <si>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</si>
  <si>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</si>
  <si>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</si>
  <si>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</si>
  <si>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</si>
  <si>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</si>
  <si>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</si>
  <si>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</si>
  <si>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</si>
  <si>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</si>
  <si>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</si>
  <si>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</si>
  <si>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</si>
  <si>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</si>
  <si>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</si>
  <si>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</si>
  <si>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</si>
  <si>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</si>
  <si>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</si>
  <si>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</si>
  <si>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</si>
  <si>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</si>
  <si>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</si>
  <si>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</si>
  <si>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</si>
  <si>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</si>
  <si>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</si>
  <si>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</si>
  <si>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</si>
  <si>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</si>
  <si>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</si>
  <si>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</si>
  <si>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</si>
  <si>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</si>
  <si>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</si>
  <si>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</si>
  <si>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</si>
  <si>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</si>
  <si>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</si>
  <si>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</si>
  <si>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</si>
  <si>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</si>
  <si>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</si>
  <si>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</si>
  <si>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</si>
  <si>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</si>
  <si>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</si>
  <si>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</si>
  <si>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</si>
  <si>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</si>
  <si>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</si>
  <si>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</si>
  <si>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</si>
  <si>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</si>
  <si>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</si>
  <si>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</si>
  <si>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</si>
  <si>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</si>
  <si>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</si>
  <si>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</si>
  <si>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</si>
  <si>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</si>
  <si>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</si>
  <si>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</si>
  <si>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</si>
  <si>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</si>
  <si>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</si>
  <si>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</si>
  <si>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</si>
  <si>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</si>
  <si>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</si>
  <si>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</si>
  <si>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</si>
  <si>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</si>
  <si>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</si>
  <si>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</si>
  <si>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</si>
  <si>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</si>
  <si>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</si>
  <si>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</si>
  <si>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</si>
  <si>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</si>
  <si>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</si>
  <si>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</si>
  <si>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</si>
  <si>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</si>
  <si>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</si>
  <si>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</si>
  <si>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</si>
  <si>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</si>
  <si>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</si>
  <si>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</si>
  <si>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</si>
  <si>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</si>
  <si>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</si>
  <si>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</si>
  <si>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</si>
  <si>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</si>
  <si>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</si>
  <si>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</si>
  <si>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</si>
  <si>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</si>
  <si>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</si>
  <si>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</si>
  <si>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</si>
  <si>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</si>
  <si>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</si>
  <si>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</si>
  <si>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</si>
  <si>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</si>
  <si>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</si>
  <si>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</si>
  <si>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</si>
  <si>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</si>
  <si>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</si>
  <si>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</si>
  <si>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</si>
  <si>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</si>
  <si>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</si>
  <si>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</si>
  <si>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</si>
  <si>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</si>
  <si>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</si>
  <si>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</si>
  <si>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</si>
  <si>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</si>
  <si>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</si>
  <si>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</si>
  <si>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</si>
  <si>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</si>
  <si>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</si>
  <si>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</si>
  <si>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</si>
  <si>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</si>
  <si>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</si>
  <si>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</si>
  <si>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</si>
  <si>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</si>
  <si>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</si>
  <si>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</si>
  <si>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</si>
  <si>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</si>
  <si>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</si>
  <si>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</si>
  <si>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</si>
  <si>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</si>
  <si>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</si>
  <si>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</si>
  <si>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</si>
  <si>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</si>
  <si>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</si>
  <si>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</si>
  <si>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</si>
  <si>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</si>
  <si>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</si>
  <si>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</si>
  <si>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</si>
  <si>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</si>
  <si>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</si>
  <si>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</si>
  <si>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</si>
  <si>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</si>
  <si>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</si>
  <si>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</si>
  <si>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</si>
  <si>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</si>
  <si>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</si>
  <si>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</si>
  <si>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</si>
  <si>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</si>
  <si>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</si>
  <si>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</si>
  <si>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</si>
  <si>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</si>
  <si>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</si>
  <si>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</si>
  <si>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</si>
  <si>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</si>
  <si>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</si>
  <si>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</si>
  <si>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</si>
  <si>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</si>
  <si>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</si>
  <si>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</si>
  <si>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</si>
  <si>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</si>
  <si>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</si>
  <si>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</si>
  <si>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</si>
  <si>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</si>
  <si>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</si>
  <si>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</si>
  <si>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</si>
  <si>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</si>
  <si>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</si>
  <si>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</si>
  <si>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</si>
  <si>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</si>
  <si>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</si>
  <si>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</si>
  <si>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</si>
  <si>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</si>
  <si>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</si>
  <si>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</si>
  <si>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</si>
  <si>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</si>
  <si>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</si>
  <si>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</si>
  <si>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</si>
  <si>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</si>
  <si>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</si>
  <si>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</si>
  <si>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</si>
  <si>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</si>
  <si>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</si>
  <si>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</si>
  <si>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</si>
  <si>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</si>
  <si>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</si>
  <si>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</si>
  <si>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</si>
  <si>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</si>
  <si>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</si>
  <si>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</si>
  <si>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</si>
  <si>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</si>
  <si>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</si>
  <si>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</si>
  <si>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</si>
  <si>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</si>
  <si>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</si>
  <si>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</si>
  <si>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</si>
  <si>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</si>
  <si>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</si>
  <si>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</si>
  <si>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</si>
  <si>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</si>
  <si>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</si>
  <si>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</si>
  <si>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</si>
  <si>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</si>
  <si>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</si>
  <si>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</si>
  <si>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</si>
  <si>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</si>
  <si>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</si>
  <si>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</si>
  <si>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</si>
  <si>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</si>
  <si>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</si>
  <si>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</si>
  <si>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</si>
  <si>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</si>
  <si>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</si>
  <si>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</si>
  <si>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</si>
  <si>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</si>
  <si>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</si>
  <si>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</si>
  <si>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</si>
  <si>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</si>
  <si>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</si>
  <si>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</si>
  <si>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</si>
  <si>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</si>
  <si>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</si>
  <si>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</si>
  <si>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</si>
  <si>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</si>
  <si>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</si>
  <si>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</si>
  <si>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</si>
  <si>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</si>
  <si>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</si>
  <si>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</si>
  <si>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</si>
  <si>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</si>
  <si>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</si>
  <si>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</si>
  <si>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</si>
  <si>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</si>
  <si>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</si>
  <si>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</si>
  <si>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</si>
  <si>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</si>
  <si>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</si>
  <si>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</si>
  <si>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</si>
  <si>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</si>
  <si>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</si>
  <si>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</si>
  <si>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</si>
  <si>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</si>
  <si>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</si>
  <si>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</si>
  <si>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</si>
  <si>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</si>
  <si>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</si>
  <si>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</si>
  <si>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</si>
  <si>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</si>
  <si>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</si>
  <si>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</si>
  <si>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</si>
  <si>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</si>
  <si>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</si>
  <si>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</si>
  <si>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</si>
  <si>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</si>
  <si>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</si>
  <si>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</si>
  <si>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</si>
  <si>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</si>
  <si>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</si>
  <si>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</si>
  <si>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</si>
  <si>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</si>
  <si>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</si>
  <si>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</si>
  <si>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</si>
  <si>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</si>
  <si>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</si>
  <si>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</si>
  <si>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</si>
  <si>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</si>
  <si>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</si>
  <si>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</si>
  <si>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</si>
  <si>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</si>
  <si>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</si>
  <si>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</si>
  <si>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</si>
  <si>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</si>
  <si>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</si>
  <si>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</si>
  <si>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</si>
  <si>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</si>
  <si>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</si>
  <si>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</si>
  <si>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</si>
  <si>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</si>
  <si>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</si>
  <si>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</si>
  <si>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</si>
  <si>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</si>
  <si>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</si>
  <si>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</si>
  <si>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</si>
  <si>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</si>
  <si>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</si>
  <si>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</si>
  <si>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</si>
  <si>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</si>
  <si>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</si>
  <si>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退票费用</t>
  </si>
  <si>
    <t>改签费</t>
  </si>
  <si>
    <t>小计</t>
  </si>
  <si>
    <t>898-6305780019</t>
  </si>
  <si>
    <t>梁榜席</t>
  </si>
  <si>
    <t>杭州-南宁</t>
  </si>
  <si>
    <t>JD5397</t>
  </si>
  <si>
    <t>2024-09-22 09:15</t>
  </si>
  <si>
    <t>089-9855698556</t>
  </si>
  <si>
    <t>李成效</t>
  </si>
  <si>
    <t>杭州-石家庄</t>
  </si>
  <si>
    <t>9C8556</t>
  </si>
  <si>
    <t>2024-09-22 16:00</t>
  </si>
  <si>
    <t>876-6305779967</t>
  </si>
  <si>
    <t>杨炎坤</t>
  </si>
  <si>
    <t>杭州-深圳</t>
  </si>
  <si>
    <t>3U1420</t>
  </si>
  <si>
    <t>2024-09-21 14:45</t>
  </si>
  <si>
    <t>781-6305779908</t>
  </si>
  <si>
    <t>何子涵</t>
  </si>
  <si>
    <t>杭州-太原</t>
  </si>
  <si>
    <t>MU5236</t>
  </si>
  <si>
    <t>2024-09-22 12:30</t>
  </si>
  <si>
    <t>784-6305779841</t>
  </si>
  <si>
    <t>詹汉滨</t>
  </si>
  <si>
    <t>杭州-广州</t>
  </si>
  <si>
    <t>CZ3512</t>
  </si>
  <si>
    <t>2024-09-22 16:35</t>
  </si>
  <si>
    <t>880-6305779761</t>
  </si>
  <si>
    <t>周伟</t>
  </si>
  <si>
    <t>北京-杭州</t>
  </si>
  <si>
    <t>HU7477</t>
  </si>
  <si>
    <t>2024-09-19 12:00</t>
  </si>
  <si>
    <t>880-6305779760</t>
  </si>
  <si>
    <t>封金睿</t>
  </si>
  <si>
    <t>杭州-北京</t>
  </si>
  <si>
    <t>HU7678</t>
  </si>
  <si>
    <t>2024-09-21 21:45</t>
  </si>
  <si>
    <t>880-6305780023</t>
  </si>
  <si>
    <t>HU7378</t>
  </si>
  <si>
    <t>2024-09-22 07:20</t>
  </si>
  <si>
    <t>781-6305779754</t>
  </si>
  <si>
    <t>吴霆华</t>
  </si>
  <si>
    <t>杭州-成都</t>
  </si>
  <si>
    <t>MU5496</t>
  </si>
  <si>
    <t>2024-09-21 20:25</t>
  </si>
  <si>
    <t>999-6305779738</t>
  </si>
  <si>
    <t>吴沛浓</t>
  </si>
  <si>
    <t>湛江-杭州</t>
  </si>
  <si>
    <t>CA1784</t>
  </si>
  <si>
    <t>2024-09-19 20:30</t>
  </si>
  <si>
    <t>891-8813917236</t>
  </si>
  <si>
    <t>张体冰</t>
  </si>
  <si>
    <t>杭州-菏泽</t>
  </si>
  <si>
    <t>GJ8647</t>
  </si>
  <si>
    <t>2024-09-22 08:40</t>
  </si>
  <si>
    <t>891-8813916839</t>
  </si>
  <si>
    <t>菏泽-杭州</t>
  </si>
  <si>
    <t>GJ8648</t>
  </si>
  <si>
    <t>2024-09-19 17:45</t>
  </si>
  <si>
    <t>999-6302191306</t>
  </si>
  <si>
    <t>张妍</t>
  </si>
  <si>
    <t>CA1717</t>
  </si>
  <si>
    <t>2024-09-22 15:00</t>
  </si>
  <si>
    <t>731-6302191305</t>
  </si>
  <si>
    <t>MF8130</t>
  </si>
  <si>
    <t>2024-09-19 13:15</t>
  </si>
  <si>
    <t>784-6302191296</t>
  </si>
  <si>
    <t>刘杰能</t>
  </si>
  <si>
    <t>杭州-重庆</t>
  </si>
  <si>
    <t>CZ2890</t>
  </si>
  <si>
    <t>2024-09-22 15:30</t>
  </si>
  <si>
    <t>731-6301319200</t>
  </si>
  <si>
    <t>刘一民</t>
  </si>
  <si>
    <t>MF8129</t>
  </si>
  <si>
    <t>2024-09-24 09:30</t>
  </si>
  <si>
    <t>781-6301319199</t>
  </si>
  <si>
    <t>李永彪</t>
  </si>
  <si>
    <t>上海-延吉</t>
  </si>
  <si>
    <t>MU2179</t>
  </si>
  <si>
    <t>2024-09-24 09:10</t>
  </si>
  <si>
    <t>999-6301319176</t>
  </si>
  <si>
    <t>何润</t>
  </si>
  <si>
    <t>杭州-天津</t>
  </si>
  <si>
    <t>CA2846</t>
  </si>
  <si>
    <t>2024-09-23 12:10</t>
  </si>
  <si>
    <t>999-6301319175</t>
  </si>
  <si>
    <t>CA1704</t>
  </si>
  <si>
    <t>2024-09-19 07:30</t>
  </si>
  <si>
    <t>999-6301319162</t>
  </si>
  <si>
    <t>闫沛</t>
  </si>
  <si>
    <t>CA4598</t>
  </si>
  <si>
    <t>2024-09-22 20:15</t>
  </si>
  <si>
    <t>999-6301319161</t>
  </si>
  <si>
    <t>成都-杭州</t>
  </si>
  <si>
    <t>CA1740</t>
  </si>
  <si>
    <t>2024-09-19 09:15</t>
  </si>
  <si>
    <t>999-6301319160</t>
  </si>
  <si>
    <t>周嘉乐</t>
  </si>
  <si>
    <t>999-6301319159</t>
  </si>
  <si>
    <t>999-6301319158</t>
  </si>
  <si>
    <t>刘枭</t>
  </si>
  <si>
    <t>999-6301319157</t>
  </si>
  <si>
    <t>088-6091350160</t>
  </si>
  <si>
    <t>张浩天</t>
  </si>
  <si>
    <t>西安-杭州</t>
  </si>
  <si>
    <t>TV6071</t>
  </si>
  <si>
    <t>2024-09-20 06:25</t>
  </si>
  <si>
    <t>898-6301319099</t>
  </si>
  <si>
    <t>杭州-西安</t>
  </si>
  <si>
    <t>JD5552</t>
  </si>
  <si>
    <t>2024-09-22 22:15</t>
  </si>
  <si>
    <t>999-6301319096</t>
  </si>
  <si>
    <t>王亚栋</t>
  </si>
  <si>
    <t>CA1725</t>
  </si>
  <si>
    <t>2024-09-23 19:00</t>
  </si>
  <si>
    <t>891-8833353588</t>
  </si>
  <si>
    <t>刁琦煜</t>
  </si>
  <si>
    <t>GJ8859</t>
  </si>
  <si>
    <t>2024-09-23 15:00</t>
  </si>
  <si>
    <t>880-6301319031</t>
  </si>
  <si>
    <t>广州-杭州</t>
  </si>
  <si>
    <t>HU7261</t>
  </si>
  <si>
    <t>2024-09-19 10:50</t>
  </si>
  <si>
    <t>989-6301319009</t>
  </si>
  <si>
    <t>聂鹏斌</t>
  </si>
  <si>
    <t>杭州-郑州</t>
  </si>
  <si>
    <t>RY6642</t>
  </si>
  <si>
    <t>2024-09-23 11:55</t>
  </si>
  <si>
    <t>731-6301318993</t>
  </si>
  <si>
    <t>纪智聪</t>
  </si>
  <si>
    <t>MF8807</t>
  </si>
  <si>
    <t>2024-09-22 19:10</t>
  </si>
  <si>
    <t>781-6301318975</t>
  </si>
  <si>
    <t>MU5132</t>
  </si>
  <si>
    <t>2024-09-19 11:00</t>
  </si>
  <si>
    <t>876-6301318926</t>
  </si>
  <si>
    <t>王章杰</t>
  </si>
  <si>
    <t>3U8090</t>
  </si>
  <si>
    <t>2024-09-22 17:25</t>
  </si>
  <si>
    <t>999-6301318909</t>
  </si>
  <si>
    <t>王新明</t>
  </si>
  <si>
    <t>CA1713</t>
  </si>
  <si>
    <t>2024-09-23 13:00</t>
  </si>
  <si>
    <t>999-6301318908</t>
  </si>
  <si>
    <t>CA1712</t>
  </si>
  <si>
    <t>2024-09-19 11:40</t>
  </si>
  <si>
    <t>999-6301318894</t>
  </si>
  <si>
    <t>李浩维</t>
  </si>
  <si>
    <t>杭州-湛江</t>
  </si>
  <si>
    <t>CA1783</t>
  </si>
  <si>
    <t>2024-09-22 07:45</t>
  </si>
  <si>
    <t>784-6301318892</t>
  </si>
  <si>
    <t>张亚魁</t>
  </si>
  <si>
    <t>CZ3840</t>
  </si>
  <si>
    <t>2024-09-22 15:50</t>
  </si>
  <si>
    <t>784-6301318890</t>
  </si>
  <si>
    <t>郑州-杭州</t>
  </si>
  <si>
    <t>CZ3839</t>
  </si>
  <si>
    <t>2024-09-19 13:10</t>
  </si>
  <si>
    <t>893-2132883372</t>
  </si>
  <si>
    <t>李享</t>
  </si>
  <si>
    <t>DZ6234</t>
  </si>
  <si>
    <t>2024-09-20 21:55</t>
  </si>
  <si>
    <t>781-6301318876</t>
  </si>
  <si>
    <t>深圳-杭州</t>
  </si>
  <si>
    <t>MU6422</t>
  </si>
  <si>
    <t>2024-09-19 19:30</t>
  </si>
  <si>
    <t>999-6301318861</t>
  </si>
  <si>
    <t>2024-09-20 11:05</t>
  </si>
  <si>
    <t>731-6301318854</t>
  </si>
  <si>
    <t>MF8919</t>
  </si>
  <si>
    <t>2024-09-21 11:10</t>
  </si>
  <si>
    <t>781-6301318853</t>
  </si>
  <si>
    <t>MU5495</t>
  </si>
  <si>
    <t>2024-09-19 16:30</t>
  </si>
  <si>
    <t>876-6301318852</t>
  </si>
  <si>
    <t>重庆-杭州</t>
  </si>
  <si>
    <t>3U8089</t>
  </si>
  <si>
    <t>2024-09-20 13:50</t>
  </si>
  <si>
    <t>784-6301318831</t>
  </si>
  <si>
    <t>杨子滔</t>
  </si>
  <si>
    <t>CZ3502</t>
  </si>
  <si>
    <t>2024-09-22 18:35</t>
  </si>
  <si>
    <t>999-6301318830</t>
  </si>
  <si>
    <t>CA1790</t>
  </si>
  <si>
    <t>2024-09-18 10:35</t>
  </si>
  <si>
    <t>784-6301318829</t>
  </si>
  <si>
    <t>李沛楷</t>
  </si>
  <si>
    <t>999-6301318828</t>
  </si>
  <si>
    <t>784-6301318804</t>
  </si>
  <si>
    <t>李赛</t>
  </si>
  <si>
    <t>784-6301318803</t>
  </si>
  <si>
    <t>2024-09-23 15:50</t>
  </si>
  <si>
    <t>784-6301318795</t>
  </si>
  <si>
    <t>南宁-杭州</t>
  </si>
  <si>
    <t>CZ5889</t>
  </si>
  <si>
    <t>2024-09-19 17:00</t>
  </si>
  <si>
    <t>891-8833304455</t>
  </si>
  <si>
    <t>贺雅</t>
  </si>
  <si>
    <t>杭州-长沙</t>
  </si>
  <si>
    <t>GJ8033</t>
  </si>
  <si>
    <t>2024-09-22 17:55</t>
  </si>
  <si>
    <t>891-8833304436</t>
  </si>
  <si>
    <t>长沙-杭州</t>
  </si>
  <si>
    <t>GJ8778</t>
  </si>
  <si>
    <t>2024-09-19 11:10</t>
  </si>
  <si>
    <t>088-2441390954</t>
  </si>
  <si>
    <t>易翔</t>
  </si>
  <si>
    <t>宜宾-杭州</t>
  </si>
  <si>
    <t>TV9827</t>
  </si>
  <si>
    <t>2024-09-19 14:20</t>
  </si>
  <si>
    <t>891-8833301557</t>
  </si>
  <si>
    <t>李星辰</t>
  </si>
  <si>
    <t>GJ8996</t>
  </si>
  <si>
    <t>2024-09-19 22:40</t>
  </si>
  <si>
    <t>891-8833301558</t>
  </si>
  <si>
    <t>324-6301318783</t>
  </si>
  <si>
    <t>亓英康</t>
  </si>
  <si>
    <t>杭州-青岛</t>
  </si>
  <si>
    <t>SC4768</t>
  </si>
  <si>
    <t>2024-09-22 16:20</t>
  </si>
  <si>
    <t>324-6301318782</t>
  </si>
  <si>
    <t>青岛-杭州</t>
  </si>
  <si>
    <t>SC4763</t>
  </si>
  <si>
    <t>2024-09-19 17:35</t>
  </si>
  <si>
    <t>324-6301318778</t>
  </si>
  <si>
    <t>牟朔</t>
  </si>
  <si>
    <t>324-6301318777</t>
  </si>
  <si>
    <t>781-6301318768</t>
  </si>
  <si>
    <t>李梦钦</t>
  </si>
  <si>
    <t>MU2398</t>
  </si>
  <si>
    <t>781-6305780026</t>
  </si>
  <si>
    <t>781-6301318767</t>
  </si>
  <si>
    <t>MU2397</t>
  </si>
  <si>
    <t>2024-09-19 12:10</t>
  </si>
  <si>
    <t>781-6301318766</t>
  </si>
  <si>
    <t>王雅婷</t>
  </si>
  <si>
    <t>FM9295</t>
  </si>
  <si>
    <t>2024-09-21 11:00</t>
  </si>
  <si>
    <t>784-6301318765</t>
  </si>
  <si>
    <t>324-6094475551</t>
  </si>
  <si>
    <t>章洁珏</t>
  </si>
  <si>
    <t>杭州-厦门</t>
  </si>
  <si>
    <t>SC2116</t>
  </si>
  <si>
    <t>2024-09-22 22:45</t>
  </si>
  <si>
    <t>731-6094475550</t>
  </si>
  <si>
    <t>厦门-杭州</t>
  </si>
  <si>
    <t>MF8047</t>
  </si>
  <si>
    <t>2024-09-20 10:40</t>
  </si>
  <si>
    <t>784-6094475493</t>
  </si>
  <si>
    <t>CZ6547</t>
  </si>
  <si>
    <t>2024-09-19 18:30</t>
  </si>
  <si>
    <t>999-6094475448</t>
  </si>
  <si>
    <t>石悦</t>
  </si>
  <si>
    <t>CA1711</t>
  </si>
  <si>
    <t>2024-09-23 12:00</t>
  </si>
  <si>
    <t>999-6094475447</t>
  </si>
  <si>
    <t>2024-09-21 11:40</t>
  </si>
  <si>
    <t>781-6094475422</t>
  </si>
  <si>
    <t>延吉-杭州</t>
  </si>
  <si>
    <t>MU5672</t>
  </si>
  <si>
    <t>2024-09-19 12:45</t>
  </si>
  <si>
    <t>731-6094475363</t>
  </si>
  <si>
    <t>李志</t>
  </si>
  <si>
    <t>MF8149</t>
  </si>
  <si>
    <t>2024-09-22 18:05</t>
  </si>
  <si>
    <t>891-8833259677</t>
  </si>
  <si>
    <t>肖宇枫</t>
  </si>
  <si>
    <t>731-6094475360</t>
  </si>
  <si>
    <t>MF8258</t>
  </si>
  <si>
    <t>2024-09-19 17:15</t>
  </si>
  <si>
    <t>784-6094475359</t>
  </si>
  <si>
    <t>CZ3939</t>
  </si>
  <si>
    <t>2024-09-19 18:10</t>
  </si>
  <si>
    <t>784-6094475358</t>
  </si>
  <si>
    <t>CZ8851</t>
  </si>
  <si>
    <t>2024-09-19 15:55</t>
  </si>
  <si>
    <t>836-2482054992</t>
  </si>
  <si>
    <t>石家庄-杭州</t>
  </si>
  <si>
    <t>NS3336</t>
  </si>
  <si>
    <t>2024-09-19 16:05</t>
  </si>
  <si>
    <t>836-6094475185</t>
  </si>
  <si>
    <t>NS3211</t>
  </si>
  <si>
    <t>2024-09-22 11:15</t>
  </si>
  <si>
    <t>836-6094475184</t>
  </si>
  <si>
    <t>784-6094475176</t>
  </si>
  <si>
    <t>CZ3869</t>
  </si>
  <si>
    <t>781-6094475145</t>
  </si>
  <si>
    <t>黎佩珺</t>
  </si>
  <si>
    <t>MU6375</t>
  </si>
  <si>
    <t>2024-09-19 17:30</t>
  </si>
  <si>
    <t>781-6094475106</t>
  </si>
  <si>
    <t>张伟</t>
  </si>
  <si>
    <t>781-6094475105</t>
  </si>
  <si>
    <t>董璐嘉</t>
  </si>
  <si>
    <t>上海-北京</t>
  </si>
  <si>
    <t>MU5121</t>
  </si>
  <si>
    <t>2024-09-25 18:00</t>
  </si>
  <si>
    <t>781-6094475099</t>
  </si>
  <si>
    <t>邱泽凯</t>
  </si>
  <si>
    <t>上海-成都</t>
  </si>
  <si>
    <t>MU5415</t>
  </si>
  <si>
    <t>876-6017640043</t>
  </si>
  <si>
    <t>杭州-宜宾</t>
  </si>
  <si>
    <t>3U3175</t>
  </si>
  <si>
    <t>2024-09-22 08:20</t>
  </si>
  <si>
    <t>876-6017640042</t>
  </si>
  <si>
    <t>3U3176</t>
  </si>
  <si>
    <t>2024-09-20 19:15</t>
  </si>
  <si>
    <t>781-6017640040</t>
  </si>
  <si>
    <t>童飞</t>
  </si>
  <si>
    <t>杭州-武汉</t>
  </si>
  <si>
    <t>MU6567</t>
  </si>
  <si>
    <t>2024-09-22 07:10</t>
  </si>
  <si>
    <t>784-6017640039</t>
  </si>
  <si>
    <t>武汉-杭州</t>
  </si>
  <si>
    <t>CZ3783</t>
  </si>
  <si>
    <t>2024-09-19 16:55</t>
  </si>
  <si>
    <t>784-6017640025</t>
  </si>
  <si>
    <t>784-6017640024</t>
  </si>
  <si>
    <t>白芳铭</t>
  </si>
  <si>
    <t>杭州-沈阳</t>
  </si>
  <si>
    <t>CZ6288</t>
  </si>
  <si>
    <t>2024-09-28 19:15</t>
  </si>
  <si>
    <t>999-6017640023</t>
  </si>
  <si>
    <t>许震</t>
  </si>
  <si>
    <t>CA1793</t>
  </si>
  <si>
    <t>2024-09-23 14:05</t>
  </si>
  <si>
    <t>880-6017640022</t>
  </si>
  <si>
    <t>898-6017640019</t>
  </si>
  <si>
    <t>袁钦荣</t>
  </si>
  <si>
    <t>杭州-恩施</t>
  </si>
  <si>
    <t>JD5672</t>
  </si>
  <si>
    <t>2024-10-22 13:20</t>
  </si>
  <si>
    <t>898-6017640041</t>
  </si>
  <si>
    <t>2024-09-24 13:20</t>
  </si>
  <si>
    <t>898-6017640018</t>
  </si>
  <si>
    <t>恩施-杭州</t>
  </si>
  <si>
    <t>JD5671</t>
  </si>
  <si>
    <t>2024-09-17 10:10</t>
  </si>
  <si>
    <t>731-6017640017</t>
  </si>
  <si>
    <t>MF8472</t>
  </si>
  <si>
    <t>2024-09-19 11:15</t>
  </si>
  <si>
    <t>784-6017640012</t>
  </si>
  <si>
    <t>郭浩宇</t>
  </si>
  <si>
    <t>781-6017640011</t>
  </si>
  <si>
    <t>沈阳-杭州</t>
  </si>
  <si>
    <t>MU9912</t>
  </si>
  <si>
    <t>2024-09-21 11:05</t>
  </si>
  <si>
    <t>781-6017640009</t>
  </si>
  <si>
    <t>FM9296</t>
  </si>
  <si>
    <t>2024-09-19 13:55</t>
  </si>
  <si>
    <t>781-6017640008</t>
  </si>
  <si>
    <t>郑雪松</t>
  </si>
  <si>
    <t>MU5678</t>
  </si>
  <si>
    <t>2024-09-19 09:40</t>
  </si>
  <si>
    <t>781-6017640005</t>
  </si>
  <si>
    <t>MU5147</t>
  </si>
  <si>
    <t>2024-09-18 12:35</t>
  </si>
  <si>
    <t>781-6094475530</t>
  </si>
  <si>
    <t>2024-09-19 12:35</t>
  </si>
  <si>
    <t>999-6017640002</t>
  </si>
  <si>
    <t>王顺翔</t>
  </si>
  <si>
    <t>CA1742</t>
  </si>
  <si>
    <t>999-6017640001</t>
  </si>
  <si>
    <t>CA4520</t>
  </si>
  <si>
    <t>2024-09-22 10:55</t>
  </si>
  <si>
    <t>784-6017639999</t>
  </si>
  <si>
    <t>盛烨炜</t>
  </si>
  <si>
    <t>杭州-乌鲁木齐</t>
  </si>
  <si>
    <t>CZ8416</t>
  </si>
  <si>
    <t>2024-09-22 14:35</t>
  </si>
  <si>
    <t>324-6017639997</t>
  </si>
  <si>
    <t>乌鲁木齐-杭州</t>
  </si>
  <si>
    <t>SC2118</t>
  </si>
  <si>
    <t>2024-09-19 11:20</t>
  </si>
  <si>
    <t>836-6017639994</t>
  </si>
  <si>
    <t>闫浩鑫</t>
  </si>
  <si>
    <t>836-6017639993</t>
  </si>
  <si>
    <t>836-6017639992</t>
  </si>
  <si>
    <t>郝晓佳</t>
  </si>
  <si>
    <t>836-6017639991</t>
  </si>
  <si>
    <t>999-6017639990</t>
  </si>
  <si>
    <t>731-6017639989</t>
  </si>
  <si>
    <t>明豪锋</t>
  </si>
  <si>
    <t>MF8296</t>
  </si>
  <si>
    <t>2024-09-19 23:05</t>
  </si>
  <si>
    <t>999-6017639988</t>
  </si>
  <si>
    <t>999-6017639987</t>
  </si>
  <si>
    <t>雷忠阳</t>
  </si>
  <si>
    <t>2024-09-23 10:55</t>
  </si>
  <si>
    <t>781-6017639986</t>
  </si>
  <si>
    <t>MU6115</t>
  </si>
  <si>
    <t>2024-09-19 08:00</t>
  </si>
  <si>
    <t>999-6305780069</t>
  </si>
  <si>
    <t>张若晗</t>
  </si>
  <si>
    <t>CA8367</t>
  </si>
  <si>
    <t>2024-09-24 16:10</t>
  </si>
  <si>
    <t>工作人员机票</t>
  </si>
  <si>
    <t>781-6301318954</t>
  </si>
  <si>
    <t>2024-09-17 12:35</t>
  </si>
  <si>
    <t>乘客</t>
  </si>
  <si>
    <t>出发站名称</t>
  </si>
  <si>
    <t>到达站名称</t>
  </si>
  <si>
    <t>出发日期</t>
  </si>
  <si>
    <t>出发时刻</t>
  </si>
  <si>
    <t>到达日期</t>
  </si>
  <si>
    <t>到达时刻</t>
  </si>
  <si>
    <t>销售金额</t>
  </si>
  <si>
    <t>状态</t>
  </si>
  <si>
    <t xml:space="preserve">实际退票费 </t>
  </si>
  <si>
    <t>出票手续费</t>
  </si>
  <si>
    <t>备注</t>
  </si>
  <si>
    <t>1</t>
  </si>
  <si>
    <t>谢大标</t>
  </si>
  <si>
    <t>桐乡</t>
  </si>
  <si>
    <t>徐州东</t>
  </si>
  <si>
    <t>G1228</t>
  </si>
  <si>
    <t>2024-09-22</t>
  </si>
  <si>
    <t>10:27</t>
  </si>
  <si>
    <t>14:27</t>
  </si>
  <si>
    <t>已出票</t>
  </si>
  <si>
    <t>2</t>
  </si>
  <si>
    <t>耿焕</t>
  </si>
  <si>
    <t>嘉兴南</t>
  </si>
  <si>
    <t>蚌埠南</t>
  </si>
  <si>
    <t>G7764</t>
  </si>
  <si>
    <t>10:00</t>
  </si>
  <si>
    <t>13:03</t>
  </si>
  <si>
    <t>3</t>
  </si>
  <si>
    <t>黄志毅</t>
  </si>
  <si>
    <t>G158</t>
  </si>
  <si>
    <t>2024-09-21</t>
  </si>
  <si>
    <t>16:37</t>
  </si>
  <si>
    <t>20:01</t>
  </si>
  <si>
    <t>4</t>
  </si>
  <si>
    <t>郭章婕</t>
  </si>
  <si>
    <t>上海虹桥</t>
  </si>
  <si>
    <t>G1584</t>
  </si>
  <si>
    <t>13:26</t>
  </si>
  <si>
    <t>13:59</t>
  </si>
  <si>
    <t>5</t>
  </si>
  <si>
    <t>2024-09-23</t>
  </si>
  <si>
    <t>11:08</t>
  </si>
  <si>
    <t>6</t>
  </si>
  <si>
    <t>G151</t>
  </si>
  <si>
    <t>2024-09-19</t>
  </si>
  <si>
    <t>19:29</t>
  </si>
  <si>
    <t>22:55</t>
  </si>
  <si>
    <t>7</t>
  </si>
  <si>
    <t>G1387</t>
  </si>
  <si>
    <t>12:20</t>
  </si>
  <si>
    <t>12:47</t>
  </si>
  <si>
    <t>8</t>
  </si>
  <si>
    <t>上饶</t>
  </si>
  <si>
    <t>G1471</t>
  </si>
  <si>
    <t>13:06</t>
  </si>
  <si>
    <t>15:09</t>
  </si>
  <si>
    <t>已退票</t>
  </si>
  <si>
    <t>操作出票+退票</t>
  </si>
  <si>
    <t>9</t>
  </si>
  <si>
    <t>D3136</t>
  </si>
  <si>
    <t>17:12</t>
  </si>
  <si>
    <t>17:42</t>
  </si>
  <si>
    <t>10</t>
  </si>
  <si>
    <t>D3104</t>
  </si>
  <si>
    <t>14:19</t>
  </si>
  <si>
    <t>15:21</t>
  </si>
  <si>
    <t>11</t>
  </si>
  <si>
    <t>张文远</t>
  </si>
  <si>
    <t>杭州东</t>
  </si>
  <si>
    <t>D3107</t>
  </si>
  <si>
    <t>10:26</t>
  </si>
  <si>
    <t>11:15</t>
  </si>
  <si>
    <t>12</t>
  </si>
  <si>
    <t>G7322</t>
  </si>
  <si>
    <t>14:43</t>
  </si>
  <si>
    <t>15:06</t>
  </si>
  <si>
    <t>13</t>
  </si>
  <si>
    <t>G7559</t>
  </si>
  <si>
    <t>14:54</t>
  </si>
  <si>
    <t>14</t>
  </si>
  <si>
    <t>陈捷</t>
  </si>
  <si>
    <t>昆山南</t>
  </si>
  <si>
    <t>G7592</t>
  </si>
  <si>
    <t>15:40</t>
  </si>
  <si>
    <t>16:43</t>
  </si>
  <si>
    <t>15</t>
  </si>
  <si>
    <t>朱光</t>
  </si>
  <si>
    <t>南昌西</t>
  </si>
  <si>
    <t>G1350</t>
  </si>
  <si>
    <t>11:03</t>
  </si>
  <si>
    <t>14:12</t>
  </si>
  <si>
    <t>操作出票+改签</t>
  </si>
  <si>
    <t>16</t>
  </si>
  <si>
    <t>G1377</t>
  </si>
  <si>
    <t>10:02</t>
  </si>
  <si>
    <t>13:23</t>
  </si>
  <si>
    <t>17</t>
  </si>
  <si>
    <t>G7599</t>
  </si>
  <si>
    <t>08:21</t>
  </si>
  <si>
    <t>11:32</t>
  </si>
  <si>
    <t>18</t>
  </si>
  <si>
    <t>刘嘉威</t>
  </si>
  <si>
    <t>苏州</t>
  </si>
  <si>
    <t>G7550</t>
  </si>
  <si>
    <t>19:22</t>
  </si>
  <si>
    <t>20:30</t>
  </si>
  <si>
    <t>19</t>
  </si>
  <si>
    <t>G7791</t>
  </si>
  <si>
    <t>11:26</t>
  </si>
  <si>
    <t>12:15</t>
  </si>
  <si>
    <t>20</t>
  </si>
  <si>
    <t>余文婷</t>
  </si>
  <si>
    <t>宁波</t>
  </si>
  <si>
    <t>G7515</t>
  </si>
  <si>
    <t>14:29</t>
  </si>
  <si>
    <t>15:53</t>
  </si>
  <si>
    <t>21</t>
  </si>
  <si>
    <t>G7518</t>
  </si>
  <si>
    <t>15:25</t>
  </si>
  <si>
    <t>16:56</t>
  </si>
  <si>
    <t>22</t>
  </si>
  <si>
    <t>G1227</t>
  </si>
  <si>
    <t>15:46</t>
  </si>
  <si>
    <t>19:18</t>
  </si>
  <si>
    <t>23</t>
  </si>
  <si>
    <t>郑州东</t>
  </si>
  <si>
    <t>安阳东</t>
  </si>
  <si>
    <t>G1560</t>
  </si>
  <si>
    <t>18:55</t>
  </si>
  <si>
    <t>19:36</t>
  </si>
  <si>
    <t>24</t>
  </si>
  <si>
    <t>G1673</t>
  </si>
  <si>
    <t>11:53</t>
  </si>
  <si>
    <t>25</t>
  </si>
  <si>
    <t>刘海</t>
  </si>
  <si>
    <t>北京南</t>
  </si>
  <si>
    <t>G115</t>
  </si>
  <si>
    <t>09:10</t>
  </si>
  <si>
    <t>15:18</t>
  </si>
  <si>
    <t>26</t>
  </si>
  <si>
    <t>11:14</t>
  </si>
  <si>
    <t>13:24</t>
  </si>
  <si>
    <t>27</t>
  </si>
  <si>
    <t>G335</t>
  </si>
  <si>
    <t>10:15</t>
  </si>
  <si>
    <t>28</t>
  </si>
  <si>
    <t>向前</t>
  </si>
  <si>
    <t>29</t>
  </si>
  <si>
    <t>D3141</t>
  </si>
  <si>
    <t>12:51</t>
  </si>
  <si>
    <t>13:47</t>
  </si>
  <si>
    <t>30</t>
  </si>
  <si>
    <t>周叶通</t>
  </si>
  <si>
    <t>绍兴北</t>
  </si>
  <si>
    <t>G7588</t>
  </si>
  <si>
    <t>18:40</t>
  </si>
  <si>
    <t>19:30</t>
  </si>
  <si>
    <t>31</t>
  </si>
  <si>
    <t>吴桐</t>
  </si>
  <si>
    <t>哈尔滨西</t>
  </si>
  <si>
    <t>G1202</t>
  </si>
  <si>
    <t>2024-09-18</t>
  </si>
  <si>
    <t>08:59</t>
  </si>
  <si>
    <t>21:55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</si>
</sst>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2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name val="Calibri"/>
      <charset val="134"/>
    </font>
    <font>
      <sz val="11"/>
      <color indexed="8"/>
      <name val="DengXian"/>
      <charset val="134"/>
      <scheme val="minor"/>
    </font>
    <font>
      <sz val="11"/>
      <color rgb="FFC00000"/>
      <name val="微软雅黑"/>
      <charset val="134"/>
    </font>
    <font>
      <sz val="12"/>
      <name val="微软雅黑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7" borderId="18" applyNumberFormat="0" applyAlignment="0" applyProtection="0">
      <alignment vertical="center"/>
    </xf>
    <xf numFmtId="0" fontId="48" fillId="28" borderId="19" applyNumberFormat="0" applyAlignment="0" applyProtection="0">
      <alignment vertical="center"/>
    </xf>
    <xf numFmtId="0" fontId="49" fillId="28" borderId="18" applyNumberFormat="0" applyAlignment="0" applyProtection="0">
      <alignment vertical="center"/>
    </xf>
    <xf numFmtId="0" fontId="50" fillId="29" borderId="20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8" fillId="0" borderId="0" applyProtection="0">
      <alignment vertical="center"/>
    </xf>
    <xf numFmtId="0" fontId="5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32" fillId="0" borderId="0" applyNumberFormat="0" applyFont="0" applyFill="0" applyBorder="0" applyProtection="0"/>
    <xf numFmtId="0" fontId="5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9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9" fillId="0" borderId="0">
      <alignment vertical="center"/>
    </xf>
    <xf numFmtId="0" fontId="59" fillId="0" borderId="0">
      <alignment vertical="center"/>
    </xf>
  </cellStyleXfs>
  <cellXfs count="30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9" fontId="10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0" fillId="0" borderId="0" xfId="0" applyNumberFormat="1" applyFont="1" applyAlignment="1">
      <alignment horizontal="center" vertical="center" wrapText="1"/>
    </xf>
    <xf numFmtId="179" fontId="10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/>
    </xf>
    <xf numFmtId="0" fontId="11" fillId="4" borderId="1" xfId="2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9" fontId="13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4" borderId="1" xfId="0" applyNumberFormat="1" applyFont="1" applyFill="1" applyBorder="1" applyAlignment="1">
      <alignment horizontal="center" vertical="center" wrapText="1"/>
    </xf>
    <xf numFmtId="176" fontId="10" fillId="0" borderId="1" xfId="1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center" vertical="center" wrapText="1"/>
    </xf>
    <xf numFmtId="179" fontId="11" fillId="4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 applyProtection="1">
      <alignment vertical="center"/>
      <protection locked="0"/>
    </xf>
    <xf numFmtId="0" fontId="15" fillId="6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17" fillId="0" borderId="0" xfId="0" applyNumberFormat="1" applyFont="1" applyAlignment="1" applyProtection="1">
      <alignment vertical="center"/>
      <protection locked="0"/>
    </xf>
    <xf numFmtId="0" fontId="16" fillId="0" borderId="0" xfId="0" applyNumberFormat="1" applyFont="1" applyAlignment="1" applyProtection="1">
      <alignment vertical="center"/>
      <protection locked="0"/>
    </xf>
    <xf numFmtId="180" fontId="17" fillId="0" borderId="0" xfId="0" applyNumberFormat="1" applyFont="1" applyAlignment="1" applyProtection="1">
      <alignment vertical="center"/>
      <protection locked="0"/>
    </xf>
    <xf numFmtId="180" fontId="16" fillId="0" borderId="0" xfId="0" applyNumberFormat="1" applyFont="1" applyAlignment="1" applyProtection="1">
      <alignment vertical="center"/>
      <protection locked="0"/>
    </xf>
    <xf numFmtId="180" fontId="16" fillId="0" borderId="0" xfId="2" applyNumberFormat="1" applyFont="1" applyBorder="1" applyAlignment="1" applyProtection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9" fontId="16" fillId="0" borderId="0" xfId="3" applyFont="1" applyAlignment="1" applyProtection="1">
      <alignment horizontal="center" vertical="center"/>
      <protection locked="0"/>
    </xf>
    <xf numFmtId="0" fontId="18" fillId="7" borderId="1" xfId="66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5" fillId="0" borderId="1" xfId="66" applyFont="1" applyBorder="1" applyAlignment="1" applyProtection="1">
      <alignment horizontal="center" vertical="center" wrapText="1"/>
      <protection locked="0"/>
    </xf>
    <xf numFmtId="0" fontId="15" fillId="0" borderId="6" xfId="66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66" applyFont="1" applyFill="1" applyBorder="1" applyAlignment="1" applyProtection="1">
      <alignment horizontal="center" vertical="center" wrapText="1"/>
      <protection locked="0"/>
    </xf>
    <xf numFmtId="0" fontId="16" fillId="8" borderId="2" xfId="0" applyFont="1" applyFill="1" applyBorder="1" applyAlignment="1" applyProtection="1">
      <alignment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9" borderId="2" xfId="0" applyFont="1" applyFill="1" applyBorder="1" applyAlignment="1" applyProtection="1">
      <alignment vertical="center"/>
      <protection locked="0"/>
    </xf>
    <xf numFmtId="0" fontId="16" fillId="9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6" borderId="7" xfId="0" applyFont="1" applyFill="1" applyBorder="1" applyAlignment="1" applyProtection="1">
      <alignment horizontal="center" vertical="center"/>
      <protection locked="0"/>
    </xf>
    <xf numFmtId="0" fontId="15" fillId="6" borderId="1" xfId="66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center" vertical="center"/>
      <protection locked="0"/>
    </xf>
    <xf numFmtId="0" fontId="15" fillId="10" borderId="3" xfId="66" applyFont="1" applyFill="1" applyBorder="1" applyAlignment="1" applyProtection="1">
      <alignment horizontal="center" vertical="center" wrapText="1"/>
      <protection locked="0"/>
    </xf>
    <xf numFmtId="0" fontId="19" fillId="11" borderId="8" xfId="0" applyFont="1" applyFill="1" applyBorder="1" applyAlignment="1" applyProtection="1">
      <alignment vertical="center" wrapText="1"/>
      <protection locked="0"/>
    </xf>
    <xf numFmtId="0" fontId="19" fillId="11" borderId="9" xfId="0" applyFont="1" applyFill="1" applyBorder="1" applyAlignment="1" applyProtection="1">
      <alignment horizontal="center" vertical="center" wrapText="1"/>
      <protection locked="0"/>
    </xf>
    <xf numFmtId="0" fontId="20" fillId="6" borderId="10" xfId="0" applyFon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8" fillId="7" borderId="1" xfId="66" applyFont="1" applyFill="1" applyBorder="1" applyAlignment="1">
      <alignment horizontal="center" vertical="center" wrapText="1"/>
    </xf>
    <xf numFmtId="0" fontId="18" fillId="12" borderId="1" xfId="66" applyFont="1" applyFill="1" applyBorder="1" applyAlignment="1" applyProtection="1">
      <alignment horizontal="center" vertical="center" wrapText="1"/>
      <protection locked="0"/>
    </xf>
    <xf numFmtId="0" fontId="18" fillId="13" borderId="1" xfId="66" applyFont="1" applyFill="1" applyBorder="1" applyAlignment="1" applyProtection="1">
      <alignment horizontal="center" vertical="center" wrapText="1"/>
      <protection locked="0"/>
    </xf>
    <xf numFmtId="181" fontId="15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66" applyFont="1" applyFill="1" applyBorder="1" applyAlignment="1" applyProtection="1">
      <alignment horizontal="left" vertical="center" wrapText="1"/>
      <protection locked="0"/>
    </xf>
    <xf numFmtId="181" fontId="15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66" applyFont="1" applyFill="1" applyBorder="1" applyAlignment="1" applyProtection="1">
      <alignment horizontal="left" vertical="center" wrapText="1"/>
      <protection locked="0"/>
    </xf>
    <xf numFmtId="0" fontId="16" fillId="8" borderId="3" xfId="0" applyFont="1" applyFill="1" applyBorder="1" applyAlignment="1" applyProtection="1">
      <alignment vertical="center"/>
      <protection locked="0"/>
    </xf>
    <xf numFmtId="0" fontId="16" fillId="9" borderId="3" xfId="0" applyFont="1" applyFill="1" applyBorder="1" applyAlignment="1" applyProtection="1">
      <alignment vertical="center"/>
      <protection locked="0"/>
    </xf>
    <xf numFmtId="0" fontId="15" fillId="0" borderId="1" xfId="66" applyFont="1" applyFill="1" applyBorder="1" applyAlignment="1" applyProtection="1">
      <alignment horizontal="left" vertical="center" wrapText="1"/>
      <protection locked="0"/>
    </xf>
    <xf numFmtId="0" fontId="15" fillId="0" borderId="1" xfId="66" applyFont="1" applyBorder="1" applyAlignment="1" applyProtection="1">
      <alignment horizontal="left" vertical="center" wrapText="1"/>
      <protection locked="0"/>
    </xf>
    <xf numFmtId="181" fontId="15" fillId="6" borderId="7" xfId="62" applyNumberFormat="1" applyFont="1" applyFill="1" applyBorder="1" applyAlignment="1" applyProtection="1">
      <alignment horizontal="center" vertical="center" wrapText="1"/>
      <protection locked="0"/>
    </xf>
    <xf numFmtId="0" fontId="15" fillId="6" borderId="7" xfId="66" applyFont="1" applyFill="1" applyBorder="1" applyAlignment="1" applyProtection="1">
      <alignment horizontal="center" vertical="center" wrapText="1"/>
      <protection locked="0"/>
    </xf>
    <xf numFmtId="0" fontId="15" fillId="6" borderId="7" xfId="66" applyFont="1" applyFill="1" applyBorder="1" applyAlignment="1" applyProtection="1">
      <alignment horizontal="left" vertical="center" wrapText="1"/>
      <protection locked="0"/>
    </xf>
    <xf numFmtId="181" fontId="15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5" fillId="10" borderId="3" xfId="66" applyFont="1" applyFill="1" applyBorder="1" applyAlignment="1" applyProtection="1">
      <alignment horizontal="left" vertical="top" wrapText="1"/>
      <protection locked="0"/>
    </xf>
    <xf numFmtId="0" fontId="19" fillId="11" borderId="9" xfId="0" applyFont="1" applyFill="1" applyBorder="1" applyAlignment="1" applyProtection="1">
      <alignment vertical="center" wrapText="1"/>
      <protection locked="0"/>
    </xf>
    <xf numFmtId="0" fontId="22" fillId="6" borderId="1" xfId="0" applyFont="1" applyFill="1" applyBorder="1" applyAlignment="1" applyProtection="1">
      <alignment vertical="center" wrapText="1"/>
      <protection locked="0"/>
    </xf>
    <xf numFmtId="0" fontId="19" fillId="14" borderId="1" xfId="2" applyNumberFormat="1" applyFont="1" applyFill="1" applyBorder="1" applyAlignment="1" applyProtection="1">
      <alignment horizontal="center" vertical="center" wrapText="1"/>
      <protection locked="0"/>
    </xf>
    <xf numFmtId="0" fontId="19" fillId="10" borderId="1" xfId="66" applyNumberFormat="1" applyFont="1" applyFill="1" applyBorder="1" applyAlignment="1" applyProtection="1">
      <alignment horizontal="center" vertical="center" wrapText="1"/>
      <protection locked="0"/>
    </xf>
    <xf numFmtId="0" fontId="19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6" fillId="8" borderId="3" xfId="0" applyNumberFormat="1" applyFont="1" applyFill="1" applyBorder="1" applyAlignment="1" applyProtection="1">
      <alignment vertical="center"/>
      <protection locked="0"/>
    </xf>
    <xf numFmtId="0" fontId="15" fillId="8" borderId="3" xfId="0" applyNumberFormat="1" applyFont="1" applyFill="1" applyBorder="1" applyAlignment="1" applyProtection="1">
      <alignment vertical="center"/>
      <protection locked="0"/>
    </xf>
    <xf numFmtId="0" fontId="16" fillId="9" borderId="3" xfId="0" applyNumberFormat="1" applyFont="1" applyFill="1" applyBorder="1" applyAlignment="1" applyProtection="1">
      <alignment vertical="center"/>
      <protection locked="0"/>
    </xf>
    <xf numFmtId="0" fontId="15" fillId="9" borderId="3" xfId="0" applyNumberFormat="1" applyFont="1" applyFill="1" applyBorder="1" applyAlignment="1" applyProtection="1">
      <alignment vertical="center"/>
      <protection locked="0"/>
    </xf>
    <xf numFmtId="0" fontId="15" fillId="0" borderId="1" xfId="66" applyNumberFormat="1" applyFont="1" applyBorder="1" applyAlignment="1" applyProtection="1">
      <alignment horizontal="center" vertical="center" wrapText="1"/>
      <protection locked="0"/>
    </xf>
    <xf numFmtId="181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8" borderId="3" xfId="0" applyNumberFormat="1" applyFont="1" applyFill="1" applyBorder="1" applyAlignment="1" applyProtection="1">
      <alignment vertical="center"/>
      <protection locked="0"/>
    </xf>
    <xf numFmtId="0" fontId="17" fillId="9" borderId="3" xfId="0" applyNumberFormat="1" applyFont="1" applyFill="1" applyBorder="1" applyAlignment="1" applyProtection="1">
      <alignment vertical="center"/>
      <protection locked="0"/>
    </xf>
    <xf numFmtId="0" fontId="15" fillId="10" borderId="3" xfId="2" applyNumberFormat="1" applyFont="1" applyFill="1" applyBorder="1" applyAlignment="1" applyProtection="1">
      <alignment horizontal="center" vertical="center" wrapText="1"/>
      <protection locked="0"/>
    </xf>
    <xf numFmtId="0" fontId="17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5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9" fillId="11" borderId="9" xfId="0" applyNumberFormat="1" applyFont="1" applyFill="1" applyBorder="1" applyAlignment="1" applyProtection="1">
      <alignment vertical="center" wrapText="1"/>
      <protection locked="0"/>
    </xf>
    <xf numFmtId="0" fontId="21" fillId="11" borderId="9" xfId="0" applyNumberFormat="1" applyFont="1" applyFill="1" applyBorder="1" applyAlignment="1" applyProtection="1">
      <alignment vertical="center" wrapText="1"/>
      <protection locked="0"/>
    </xf>
    <xf numFmtId="0" fontId="15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3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vertical="center" wrapText="1"/>
      <protection locked="0"/>
    </xf>
    <xf numFmtId="0" fontId="21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NumberFormat="1" applyFont="1" applyAlignment="1" applyProtection="1">
      <alignment horizontal="right" vertical="center"/>
      <protection locked="0"/>
    </xf>
    <xf numFmtId="0" fontId="16" fillId="0" borderId="0" xfId="0" applyNumberFormat="1" applyFont="1" applyAlignment="1" applyProtection="1">
      <alignment horizontal="right" vertical="center"/>
      <protection locked="0"/>
    </xf>
    <xf numFmtId="180" fontId="19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9" fillId="14" borderId="1" xfId="66" applyNumberFormat="1" applyFont="1" applyFill="1" applyBorder="1" applyAlignment="1" applyProtection="1">
      <alignment horizontal="center" vertical="center" wrapText="1"/>
      <protection locked="0"/>
    </xf>
    <xf numFmtId="180" fontId="18" fillId="14" borderId="1" xfId="2" applyNumberFormat="1" applyFont="1" applyFill="1" applyBorder="1" applyAlignment="1" applyProtection="1">
      <alignment horizontal="center" vertical="center" wrapText="1"/>
    </xf>
    <xf numFmtId="180" fontId="15" fillId="6" borderId="1" xfId="66" applyNumberFormat="1" applyFont="1" applyFill="1" applyBorder="1" applyAlignment="1" applyProtection="1">
      <alignment horizontal="center" vertical="center" wrapText="1"/>
      <protection locked="0"/>
    </xf>
    <xf numFmtId="180" fontId="15" fillId="6" borderId="1" xfId="1" applyNumberFormat="1" applyFont="1" applyFill="1" applyBorder="1" applyAlignment="1" applyProtection="1">
      <alignment horizontal="center" vertical="center" wrapText="1"/>
    </xf>
    <xf numFmtId="180" fontId="15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15" fillId="0" borderId="1" xfId="1" applyNumberFormat="1" applyFont="1" applyFill="1" applyBorder="1" applyAlignment="1" applyProtection="1">
      <alignment horizontal="center" vertical="center" wrapText="1"/>
    </xf>
    <xf numFmtId="0" fontId="15" fillId="8" borderId="3" xfId="0" applyFont="1" applyFill="1" applyBorder="1" applyAlignment="1" applyProtection="1">
      <alignment vertical="center"/>
      <protection locked="0"/>
    </xf>
    <xf numFmtId="180" fontId="2" fillId="8" borderId="2" xfId="1" applyNumberFormat="1" applyFont="1" applyFill="1" applyBorder="1" applyAlignment="1" applyProtection="1">
      <alignment horizontal="center" vertical="center"/>
    </xf>
    <xf numFmtId="0" fontId="15" fillId="9" borderId="3" xfId="0" applyFont="1" applyFill="1" applyBorder="1" applyAlignment="1" applyProtection="1">
      <alignment vertical="center"/>
      <protection locked="0"/>
    </xf>
    <xf numFmtId="180" fontId="2" fillId="9" borderId="1" xfId="1" applyNumberFormat="1" applyFont="1" applyFill="1" applyBorder="1" applyAlignment="1" applyProtection="1">
      <alignment horizontal="center" vertical="center"/>
    </xf>
    <xf numFmtId="180" fontId="15" fillId="0" borderId="1" xfId="66" applyNumberFormat="1" applyFont="1" applyBorder="1" applyAlignment="1" applyProtection="1">
      <alignment horizontal="center" vertical="center" wrapText="1"/>
      <protection locked="0"/>
    </xf>
    <xf numFmtId="0" fontId="17" fillId="8" borderId="3" xfId="0" applyFont="1" applyFill="1" applyBorder="1" applyAlignment="1" applyProtection="1">
      <alignment vertical="center"/>
      <protection locked="0"/>
    </xf>
    <xf numFmtId="0" fontId="17" fillId="9" borderId="3" xfId="0" applyFont="1" applyFill="1" applyBorder="1" applyAlignment="1" applyProtection="1">
      <alignment vertical="center"/>
      <protection locked="0"/>
    </xf>
    <xf numFmtId="180" fontId="17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5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2" fillId="10" borderId="3" xfId="2" applyNumberFormat="1" applyFont="1" applyFill="1" applyBorder="1" applyAlignment="1" applyProtection="1">
      <alignment horizontal="center" vertical="center" wrapText="1"/>
    </xf>
    <xf numFmtId="0" fontId="21" fillId="11" borderId="9" xfId="0" applyFont="1" applyFill="1" applyBorder="1" applyAlignment="1" applyProtection="1">
      <alignment vertical="center" wrapText="1"/>
      <protection locked="0"/>
    </xf>
    <xf numFmtId="180" fontId="2" fillId="11" borderId="1" xfId="2" applyNumberFormat="1" applyFont="1" applyFill="1" applyBorder="1" applyAlignment="1" applyProtection="1">
      <alignment horizontal="center" vertical="center" wrapText="1"/>
    </xf>
    <xf numFmtId="180" fontId="15" fillId="6" borderId="1" xfId="3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right" vertical="center" wrapText="1"/>
      <protection locked="0"/>
    </xf>
    <xf numFmtId="180" fontId="21" fillId="0" borderId="1" xfId="3" applyNumberFormat="1" applyFont="1" applyBorder="1" applyAlignment="1" applyProtection="1">
      <alignment horizontal="center" vertical="center"/>
    </xf>
    <xf numFmtId="180" fontId="17" fillId="0" borderId="0" xfId="0" applyNumberFormat="1" applyFont="1" applyAlignment="1" applyProtection="1">
      <alignment horizontal="right" vertical="center"/>
      <protection locked="0"/>
    </xf>
    <xf numFmtId="180" fontId="16" fillId="0" borderId="0" xfId="0" applyNumberFormat="1" applyFont="1" applyAlignment="1" applyProtection="1">
      <alignment horizontal="right" vertical="center"/>
      <protection locked="0"/>
    </xf>
    <xf numFmtId="180" fontId="23" fillId="10" borderId="1" xfId="66" applyNumberFormat="1" applyFont="1" applyFill="1" applyBorder="1" applyAlignment="1">
      <alignment horizontal="center" vertical="center" wrapText="1"/>
    </xf>
    <xf numFmtId="180" fontId="18" fillId="7" borderId="1" xfId="2" applyNumberFormat="1" applyFont="1" applyFill="1" applyBorder="1" applyAlignment="1" applyProtection="1">
      <alignment horizontal="center" vertical="center" wrapText="1"/>
    </xf>
    <xf numFmtId="9" fontId="18" fillId="12" borderId="1" xfId="3" applyFont="1" applyFill="1" applyBorder="1" applyAlignment="1" applyProtection="1">
      <alignment horizontal="center" vertical="center" wrapText="1"/>
      <protection locked="0"/>
    </xf>
    <xf numFmtId="180" fontId="15" fillId="6" borderId="1" xfId="1" applyNumberFormat="1" applyFont="1" applyFill="1" applyBorder="1" applyAlignment="1" applyProtection="1">
      <alignment horizontal="center" vertical="center"/>
    </xf>
    <xf numFmtId="9" fontId="24" fillId="6" borderId="1" xfId="3" applyFont="1" applyFill="1" applyBorder="1" applyAlignment="1" applyProtection="1">
      <alignment horizontal="center" vertical="center" wrapText="1"/>
      <protection locked="0"/>
    </xf>
    <xf numFmtId="9" fontId="24" fillId="6" borderId="6" xfId="3" applyFont="1" applyFill="1" applyBorder="1" applyAlignment="1" applyProtection="1">
      <alignment horizontal="center" vertical="center" wrapText="1"/>
      <protection locked="0"/>
    </xf>
    <xf numFmtId="180" fontId="15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6" xfId="3" applyFont="1" applyFill="1" applyBorder="1" applyAlignment="1" applyProtection="1">
      <alignment horizontal="center" vertical="center" wrapText="1"/>
      <protection locked="0"/>
    </xf>
    <xf numFmtId="180" fontId="2" fillId="8" borderId="3" xfId="1" applyNumberFormat="1" applyFont="1" applyFill="1" applyBorder="1" applyAlignment="1" applyProtection="1">
      <alignment horizontal="center" vertical="center"/>
    </xf>
    <xf numFmtId="180" fontId="2" fillId="8" borderId="4" xfId="1" applyNumberFormat="1" applyFont="1" applyFill="1" applyBorder="1" applyAlignment="1" applyProtection="1">
      <alignment horizontal="center" vertical="center"/>
    </xf>
    <xf numFmtId="9" fontId="16" fillId="8" borderId="11" xfId="3" applyFont="1" applyFill="1" applyBorder="1" applyAlignment="1" applyProtection="1">
      <alignment vertical="center"/>
      <protection locked="0"/>
    </xf>
    <xf numFmtId="9" fontId="16" fillId="9" borderId="2" xfId="3" applyFont="1" applyFill="1" applyBorder="1" applyAlignment="1" applyProtection="1">
      <alignment vertical="center"/>
      <protection locked="0"/>
    </xf>
    <xf numFmtId="9" fontId="16" fillId="9" borderId="3" xfId="3" applyFont="1" applyFill="1" applyBorder="1" applyAlignment="1" applyProtection="1">
      <alignment vertical="center"/>
      <protection locked="0"/>
    </xf>
    <xf numFmtId="9" fontId="24" fillId="0" borderId="1" xfId="3" applyFont="1" applyFill="1" applyBorder="1" applyAlignment="1" applyProtection="1">
      <alignment horizontal="center" vertical="center" wrapText="1"/>
      <protection locked="0"/>
    </xf>
    <xf numFmtId="9" fontId="24" fillId="0" borderId="6" xfId="3" applyFont="1" applyFill="1" applyBorder="1" applyAlignment="1" applyProtection="1">
      <alignment horizontal="center" vertical="center" wrapText="1"/>
      <protection locked="0"/>
    </xf>
    <xf numFmtId="180" fontId="15" fillId="6" borderId="7" xfId="1" applyNumberFormat="1" applyFont="1" applyFill="1" applyBorder="1" applyAlignment="1" applyProtection="1">
      <alignment horizontal="center" vertical="center"/>
    </xf>
    <xf numFmtId="180" fontId="2" fillId="10" borderId="4" xfId="2" applyNumberFormat="1" applyFont="1" applyFill="1" applyBorder="1" applyAlignment="1" applyProtection="1">
      <alignment horizontal="center" vertical="center" wrapText="1"/>
    </xf>
    <xf numFmtId="9" fontId="15" fillId="10" borderId="11" xfId="3" applyFont="1" applyFill="1" applyBorder="1" applyAlignment="1" applyProtection="1">
      <alignment horizontal="center" vertical="center"/>
      <protection locked="0"/>
    </xf>
    <xf numFmtId="9" fontId="15" fillId="11" borderId="2" xfId="3" applyFont="1" applyFill="1" applyBorder="1" applyAlignment="1" applyProtection="1">
      <alignment vertical="center" wrapText="1"/>
      <protection locked="0"/>
    </xf>
    <xf numFmtId="9" fontId="15" fillId="11" borderId="3" xfId="3" applyFont="1" applyFill="1" applyBorder="1" applyAlignment="1" applyProtection="1">
      <alignment vertical="center" wrapText="1"/>
      <protection locked="0"/>
    </xf>
    <xf numFmtId="180" fontId="24" fillId="0" borderId="1" xfId="0" applyNumberFormat="1" applyFont="1" applyBorder="1" applyAlignment="1">
      <alignment horizontal="left" vertical="center" wrapText="1"/>
    </xf>
    <xf numFmtId="9" fontId="16" fillId="0" borderId="0" xfId="3" applyFont="1" applyAlignment="1" applyProtection="1">
      <alignment vertical="center"/>
      <protection locked="0"/>
    </xf>
    <xf numFmtId="177" fontId="18" fillId="7" borderId="1" xfId="2" applyFont="1" applyFill="1" applyBorder="1" applyAlignment="1" applyProtection="1">
      <alignment horizontal="center" vertical="center" wrapText="1"/>
      <protection locked="0"/>
    </xf>
    <xf numFmtId="177" fontId="23" fillId="15" borderId="1" xfId="2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16" fillId="8" borderId="11" xfId="0" applyFont="1" applyFill="1" applyBorder="1" applyAlignment="1" applyProtection="1">
      <alignment vertical="center"/>
      <protection locked="0"/>
    </xf>
    <xf numFmtId="0" fontId="16" fillId="9" borderId="4" xfId="0" applyFont="1" applyFill="1" applyBorder="1" applyAlignment="1" applyProtection="1">
      <alignment vertical="center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0" fontId="16" fillId="8" borderId="11" xfId="0" applyFont="1" applyFill="1" applyBorder="1" applyAlignment="1" applyProtection="1">
      <alignment horizontal="left" vertical="top"/>
      <protection locked="0"/>
    </xf>
    <xf numFmtId="179" fontId="15" fillId="10" borderId="11" xfId="1" applyNumberFormat="1" applyFont="1" applyFill="1" applyBorder="1" applyAlignment="1" applyProtection="1">
      <alignment horizontal="center" vertical="center"/>
      <protection locked="0"/>
    </xf>
    <xf numFmtId="0" fontId="19" fillId="11" borderId="3" xfId="0" applyFont="1" applyFill="1" applyBorder="1" applyAlignment="1" applyProtection="1">
      <alignment vertical="center" wrapText="1"/>
      <protection locked="0"/>
    </xf>
    <xf numFmtId="0" fontId="19" fillId="11" borderId="4" xfId="0" applyFont="1" applyFill="1" applyBorder="1" applyAlignment="1" applyProtection="1">
      <alignment vertical="center" wrapText="1"/>
      <protection locked="0"/>
    </xf>
    <xf numFmtId="177" fontId="15" fillId="6" borderId="0" xfId="0" applyNumberFormat="1" applyFont="1" applyFill="1" applyAlignment="1" applyProtection="1">
      <alignment vertical="center"/>
      <protection locked="0"/>
    </xf>
    <xf numFmtId="177" fontId="15" fillId="0" borderId="0" xfId="0" applyNumberFormat="1" applyFont="1" applyFill="1" applyAlignment="1" applyProtection="1">
      <alignment vertical="center"/>
      <protection locked="0"/>
    </xf>
    <xf numFmtId="0" fontId="25" fillId="10" borderId="2" xfId="0" applyFont="1" applyFill="1" applyBorder="1" applyAlignment="1" applyProtection="1">
      <alignment horizontal="center" vertical="center" wrapText="1"/>
      <protection locked="0"/>
    </xf>
    <xf numFmtId="0" fontId="25" fillId="10" borderId="3" xfId="0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14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7" fillId="7" borderId="3" xfId="0" applyFont="1" applyFill="1" applyBorder="1" applyAlignment="1">
      <alignment horizontal="center"/>
    </xf>
    <xf numFmtId="0" fontId="13" fillId="7" borderId="1" xfId="66" applyFont="1" applyFill="1" applyBorder="1" applyAlignment="1">
      <alignment horizontal="center" vertical="center" wrapText="1"/>
    </xf>
    <xf numFmtId="177" fontId="13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79" fontId="28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9" fillId="0" borderId="1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9" fontId="24" fillId="0" borderId="1" xfId="3" applyFont="1" applyFill="1" applyBorder="1" applyAlignment="1" applyProtection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179" fontId="28" fillId="0" borderId="2" xfId="2" applyNumberFormat="1" applyFont="1" applyFill="1" applyBorder="1" applyAlignment="1" applyProtection="1">
      <alignment vertical="center" wrapText="1"/>
    </xf>
    <xf numFmtId="0" fontId="29" fillId="16" borderId="1" xfId="0" applyFont="1" applyFill="1" applyBorder="1" applyAlignment="1">
      <alignment horizontal="right" vertical="center" wrapText="1"/>
    </xf>
    <xf numFmtId="179" fontId="29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5" fillId="10" borderId="4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10" fillId="17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12" borderId="1" xfId="0" applyFont="1" applyFill="1" applyBorder="1" applyAlignment="1" applyProtection="1">
      <alignment horizontal="left" vertical="center" wrapText="1"/>
      <protection locked="0"/>
    </xf>
    <xf numFmtId="0" fontId="13" fillId="18" borderId="1" xfId="0" applyFont="1" applyFill="1" applyBorder="1" applyAlignment="1" applyProtection="1">
      <alignment horizontal="left" vertical="center" wrapText="1"/>
      <protection locked="0"/>
    </xf>
    <xf numFmtId="0" fontId="31" fillId="0" borderId="2" xfId="6" applyFont="1" applyFill="1" applyBorder="1" applyAlignment="1" applyProtection="1">
      <alignment horizontal="center" vertical="center" wrapText="1"/>
      <protection locked="0"/>
    </xf>
    <xf numFmtId="0" fontId="13" fillId="19" borderId="1" xfId="0" applyFont="1" applyFill="1" applyBorder="1" applyAlignment="1" applyProtection="1">
      <alignment horizontal="left" vertical="center" wrapText="1"/>
      <protection locked="0"/>
    </xf>
    <xf numFmtId="0" fontId="11" fillId="10" borderId="1" xfId="66" applyFont="1" applyFill="1" applyBorder="1" applyAlignment="1">
      <alignment horizontal="center" vertical="center" wrapText="1"/>
    </xf>
    <xf numFmtId="177" fontId="13" fillId="7" borderId="1" xfId="2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179" fontId="29" fillId="16" borderId="1" xfId="2" applyNumberFormat="1" applyFont="1" applyFill="1" applyBorder="1" applyAlignment="1" applyProtection="1">
      <alignment vertical="center" wrapText="1"/>
    </xf>
    <xf numFmtId="179" fontId="15" fillId="0" borderId="0" xfId="2" applyNumberFormat="1" applyFont="1" applyBorder="1" applyAlignment="1" applyProtection="1">
      <alignment vertical="center"/>
      <protection locked="0"/>
    </xf>
    <xf numFmtId="179" fontId="16" fillId="0" borderId="0" xfId="0" applyNumberFormat="1" applyFont="1" applyAlignment="1" applyProtection="1">
      <alignment vertical="center"/>
      <protection locked="0"/>
    </xf>
    <xf numFmtId="177" fontId="16" fillId="0" borderId="0" xfId="2" applyFont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15" fillId="0" borderId="6" xfId="66" applyFont="1" applyBorder="1" applyAlignment="1" applyProtection="1">
      <alignment horizontal="center" vertical="center" wrapText="1"/>
      <protection locked="0"/>
    </xf>
    <xf numFmtId="181" fontId="15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5" fillId="21" borderId="1" xfId="66" applyFont="1" applyFill="1" applyBorder="1" applyAlignment="1" applyProtection="1">
      <alignment horizontal="center" vertical="center" wrapText="1"/>
      <protection locked="0"/>
    </xf>
    <xf numFmtId="0" fontId="15" fillId="21" borderId="1" xfId="66" applyFont="1" applyFill="1" applyBorder="1" applyAlignment="1" applyProtection="1">
      <alignment horizontal="left" vertical="top" wrapText="1"/>
      <protection locked="0"/>
    </xf>
    <xf numFmtId="0" fontId="15" fillId="6" borderId="1" xfId="66" applyFont="1" applyFill="1" applyBorder="1" applyAlignment="1" applyProtection="1">
      <alignment horizontal="left" vertical="top" wrapText="1"/>
      <protection locked="0"/>
    </xf>
    <xf numFmtId="179" fontId="19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23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8" fillId="14" borderId="1" xfId="66" applyNumberFormat="1" applyFont="1" applyFill="1" applyBorder="1" applyAlignment="1" applyProtection="1">
      <alignment horizontal="center" vertical="center" wrapText="1"/>
      <protection locked="0"/>
    </xf>
    <xf numFmtId="179" fontId="15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15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10" borderId="1" xfId="66" applyNumberFormat="1" applyFont="1" applyFill="1" applyBorder="1" applyAlignment="1" applyProtection="1">
      <alignment horizontal="center" vertical="center" wrapText="1"/>
      <protection locked="0"/>
    </xf>
    <xf numFmtId="177" fontId="18" fillId="14" borderId="1" xfId="2" applyFont="1" applyFill="1" applyBorder="1" applyAlignment="1" applyProtection="1">
      <alignment horizontal="center" vertical="center" wrapText="1"/>
    </xf>
    <xf numFmtId="179" fontId="15" fillId="0" borderId="1" xfId="1" applyNumberFormat="1" applyFont="1" applyFill="1" applyBorder="1" applyAlignment="1" applyProtection="1">
      <alignment horizontal="center" vertical="center" wrapText="1"/>
    </xf>
    <xf numFmtId="179" fontId="2" fillId="8" borderId="2" xfId="1" applyNumberFormat="1" applyFont="1" applyFill="1" applyBorder="1" applyAlignment="1" applyProtection="1">
      <alignment horizontal="center" vertical="center"/>
    </xf>
    <xf numFmtId="179" fontId="2" fillId="9" borderId="1" xfId="1" applyNumberFormat="1" applyFont="1" applyFill="1" applyBorder="1" applyAlignment="1" applyProtection="1">
      <alignment horizontal="center" vertical="center"/>
    </xf>
    <xf numFmtId="179" fontId="7" fillId="9" borderId="1" xfId="1" applyNumberFormat="1" applyFont="1" applyFill="1" applyBorder="1" applyAlignment="1" applyProtection="1">
      <alignment horizontal="center" vertical="center"/>
    </xf>
    <xf numFmtId="0" fontId="23" fillId="10" borderId="1" xfId="66" applyFont="1" applyFill="1" applyBorder="1" applyAlignment="1">
      <alignment horizontal="center" vertical="center" wrapText="1"/>
    </xf>
    <xf numFmtId="177" fontId="18" fillId="7" borderId="1" xfId="2" applyFont="1" applyFill="1" applyBorder="1" applyAlignment="1" applyProtection="1">
      <alignment horizontal="center" vertical="center" wrapText="1"/>
    </xf>
    <xf numFmtId="179" fontId="15" fillId="0" borderId="1" xfId="1" applyNumberFormat="1" applyFont="1" applyBorder="1" applyAlignment="1" applyProtection="1">
      <alignment horizontal="center" vertical="center"/>
    </xf>
    <xf numFmtId="179" fontId="2" fillId="8" borderId="3" xfId="1" applyNumberFormat="1" applyFont="1" applyFill="1" applyBorder="1" applyAlignment="1" applyProtection="1">
      <alignment horizontal="center" vertical="center"/>
    </xf>
    <xf numFmtId="179" fontId="2" fillId="8" borderId="4" xfId="1" applyNumberFormat="1" applyFont="1" applyFill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177" fontId="15" fillId="0" borderId="0" xfId="0" applyNumberFormat="1" applyFont="1" applyAlignment="1" applyProtection="1">
      <alignment vertical="center"/>
      <protection locked="0"/>
    </xf>
    <xf numFmtId="0" fontId="16" fillId="7" borderId="7" xfId="0" applyFont="1" applyFill="1" applyBorder="1" applyAlignment="1" applyProtection="1">
      <alignment horizontal="center" vertical="center"/>
      <protection locked="0"/>
    </xf>
    <xf numFmtId="0" fontId="15" fillId="0" borderId="7" xfId="66" applyFont="1" applyBorder="1" applyAlignment="1" applyProtection="1">
      <alignment horizontal="center" vertical="center" wrapText="1"/>
      <protection locked="0"/>
    </xf>
    <xf numFmtId="0" fontId="20" fillId="7" borderId="10" xfId="0" applyFont="1" applyFill="1" applyBorder="1" applyAlignment="1" applyProtection="1">
      <alignment vertical="center"/>
      <protection locked="0"/>
    </xf>
    <xf numFmtId="181" fontId="15" fillId="20" borderId="7" xfId="62" applyNumberFormat="1" applyFont="1" applyFill="1" applyBorder="1" applyAlignment="1" applyProtection="1">
      <alignment horizontal="center" vertical="center" wrapText="1"/>
      <protection locked="0"/>
    </xf>
    <xf numFmtId="0" fontId="15" fillId="21" borderId="7" xfId="66" applyFont="1" applyFill="1" applyBorder="1" applyAlignment="1" applyProtection="1">
      <alignment horizontal="center" vertical="center" wrapText="1"/>
      <protection locked="0"/>
    </xf>
    <xf numFmtId="0" fontId="15" fillId="21" borderId="7" xfId="66" applyFont="1" applyFill="1" applyBorder="1" applyAlignment="1" applyProtection="1">
      <alignment horizontal="left" vertical="top" wrapText="1"/>
      <protection locked="0"/>
    </xf>
    <xf numFmtId="0" fontId="16" fillId="7" borderId="1" xfId="0" applyFont="1" applyFill="1" applyBorder="1" applyAlignment="1" applyProtection="1">
      <alignment vertical="center"/>
      <protection locked="0"/>
    </xf>
    <xf numFmtId="0" fontId="22" fillId="7" borderId="1" xfId="0" applyFont="1" applyFill="1" applyBorder="1" applyAlignment="1" applyProtection="1">
      <alignment vertical="center"/>
      <protection locked="0"/>
    </xf>
    <xf numFmtId="179" fontId="15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5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5" fillId="22" borderId="1" xfId="3" applyFont="1" applyFill="1" applyBorder="1" applyAlignment="1" applyProtection="1">
      <alignment horizontal="center" vertical="center" wrapText="1"/>
      <protection locked="0"/>
    </xf>
    <xf numFmtId="180" fontId="15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5" fillId="5" borderId="1" xfId="2" applyFont="1" applyFill="1" applyBorder="1" applyAlignment="1" applyProtection="1">
      <alignment horizontal="center" vertical="center" wrapText="1"/>
      <protection locked="0"/>
    </xf>
    <xf numFmtId="180" fontId="15" fillId="22" borderId="1" xfId="3" applyNumberFormat="1" applyFont="1" applyFill="1" applyBorder="1" applyAlignment="1" applyProtection="1">
      <alignment horizontal="center" vertical="center" wrapText="1"/>
    </xf>
    <xf numFmtId="179" fontId="16" fillId="0" borderId="0" xfId="0" applyNumberFormat="1" applyFont="1" applyAlignment="1" applyProtection="1">
      <alignment horizontal="right" vertical="center"/>
      <protection locked="0"/>
    </xf>
    <xf numFmtId="179" fontId="15" fillId="0" borderId="7" xfId="1" applyNumberFormat="1" applyFont="1" applyFill="1" applyBorder="1" applyAlignment="1" applyProtection="1">
      <alignment horizontal="center" vertical="center" wrapText="1"/>
    </xf>
    <xf numFmtId="179" fontId="2" fillId="10" borderId="3" xfId="2" applyNumberFormat="1" applyFont="1" applyFill="1" applyBorder="1" applyAlignment="1" applyProtection="1">
      <alignment horizontal="center" vertical="center" wrapText="1"/>
    </xf>
    <xf numFmtId="179" fontId="2" fillId="11" borderId="1" xfId="2" applyNumberFormat="1" applyFont="1" applyFill="1" applyBorder="1" applyAlignment="1" applyProtection="1">
      <alignment horizontal="center" vertical="center" wrapText="1"/>
    </xf>
    <xf numFmtId="0" fontId="21" fillId="0" borderId="1" xfId="3" applyNumberFormat="1" applyFont="1" applyBorder="1" applyAlignment="1" applyProtection="1">
      <alignment horizontal="center" vertical="center"/>
    </xf>
    <xf numFmtId="9" fontId="21" fillId="0" borderId="1" xfId="3" applyFont="1" applyBorder="1" applyAlignment="1" applyProtection="1">
      <alignment horizontal="center" vertical="center"/>
    </xf>
    <xf numFmtId="179" fontId="15" fillId="0" borderId="7" xfId="1" applyNumberFormat="1" applyFont="1" applyBorder="1" applyAlignment="1" applyProtection="1">
      <alignment horizontal="center" vertical="center"/>
    </xf>
    <xf numFmtId="179" fontId="2" fillId="10" borderId="4" xfId="2" applyNumberFormat="1" applyFont="1" applyFill="1" applyBorder="1" applyAlignment="1" applyProtection="1">
      <alignment horizontal="center" vertical="center" wrapText="1"/>
    </xf>
    <xf numFmtId="0" fontId="15" fillId="11" borderId="2" xfId="0" applyFont="1" applyFill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24" fillId="0" borderId="1" xfId="0" applyFont="1" applyBorder="1" applyAlignment="1">
      <alignment horizontal="left" vertical="center" wrapText="1"/>
    </xf>
    <xf numFmtId="0" fontId="32" fillId="0" borderId="0" xfId="57" applyAlignment="1">
      <alignment horizontal="left" vertical="center"/>
    </xf>
    <xf numFmtId="176" fontId="32" fillId="0" borderId="0" xfId="1" applyFont="1" applyAlignment="1">
      <alignment horizontal="right" vertical="center"/>
    </xf>
    <xf numFmtId="9" fontId="32" fillId="0" borderId="0" xfId="3" applyFont="1" applyAlignment="1">
      <alignment horizontal="right" vertical="center"/>
    </xf>
    <xf numFmtId="0" fontId="32" fillId="0" borderId="0" xfId="57" applyAlignment="1">
      <alignment vertical="center"/>
    </xf>
    <xf numFmtId="0" fontId="33" fillId="23" borderId="1" xfId="57" applyFont="1" applyFill="1" applyBorder="1" applyAlignment="1">
      <alignment horizontal="left" vertical="center"/>
    </xf>
    <xf numFmtId="176" fontId="33" fillId="23" borderId="1" xfId="1" applyFont="1" applyFill="1" applyBorder="1" applyAlignment="1">
      <alignment horizontal="left" vertical="center"/>
    </xf>
    <xf numFmtId="0" fontId="34" fillId="0" borderId="0" xfId="0" applyFont="1"/>
    <xf numFmtId="176" fontId="34" fillId="0" borderId="0" xfId="1" applyFont="1" applyAlignment="1"/>
    <xf numFmtId="9" fontId="33" fillId="23" borderId="1" xfId="3" applyFont="1" applyFill="1" applyBorder="1" applyAlignment="1">
      <alignment horizontal="left" vertical="center"/>
    </xf>
    <xf numFmtId="9" fontId="34" fillId="0" borderId="0" xfId="3" applyFont="1" applyAlignment="1"/>
    <xf numFmtId="0" fontId="33" fillId="23" borderId="0" xfId="57" applyFont="1" applyFill="1" applyBorder="1" applyAlignment="1">
      <alignment horizontal="left" vertical="center"/>
    </xf>
    <xf numFmtId="0" fontId="35" fillId="0" borderId="1" xfId="57" applyFont="1" applyBorder="1" applyAlignment="1">
      <alignment horizontal="left" vertical="center" wrapText="1"/>
    </xf>
    <xf numFmtId="0" fontId="36" fillId="0" borderId="0" xfId="57" applyFont="1" applyBorder="1" applyAlignment="1">
      <alignment vertical="center"/>
    </xf>
    <xf numFmtId="0" fontId="32" fillId="0" borderId="0" xfId="57" applyFill="1" applyAlignment="1">
      <alignment vertical="center"/>
    </xf>
    <xf numFmtId="0" fontId="35" fillId="24" borderId="0" xfId="0" applyFont="1" applyFill="1" applyAlignment="1">
      <alignment vertical="center"/>
    </xf>
    <xf numFmtId="0" fontId="33" fillId="0" borderId="0" xfId="57" applyFont="1" applyFill="1" applyBorder="1" applyAlignment="1">
      <alignment vertical="center"/>
    </xf>
    <xf numFmtId="0" fontId="35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vertical="center"/>
    </xf>
    <xf numFmtId="0" fontId="12" fillId="0" borderId="0" xfId="57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28216;&#25103;/&#38543;&#26102;&#26356;&#25913;&#30475;&#39044;&#31639;&#29256;&#26412;&#25253;&#20215;/&#12304;&#29420;&#31435;PR&#25253;&#20215;&#12305;&#25238;&#38899;&#28216;&#25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94" customWidth="1"/>
    <col min="2" max="2" width="11.625" style="294" customWidth="1"/>
    <col min="3" max="20" width="11.625" style="284" customWidth="1"/>
    <col min="21" max="16384" width="11.625" style="284"/>
  </cols>
  <sheetData>
    <row r="1" s="294" customFormat="1" spans="1:21">
      <c r="A1" s="295" t="s">
        <v>0</v>
      </c>
      <c r="B1" s="295"/>
      <c r="C1" s="295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</row>
    <row r="2" s="294" customFormat="1" ht="16" spans="1:10">
      <c r="A2" s="297" t="s">
        <v>1</v>
      </c>
      <c r="B2" s="298" t="s">
        <v>2</v>
      </c>
      <c r="C2" s="298"/>
      <c r="D2" s="299"/>
      <c r="E2" s="299"/>
      <c r="F2" s="299"/>
      <c r="G2" s="299"/>
      <c r="H2" s="299"/>
      <c r="I2" s="299"/>
      <c r="J2" s="299"/>
    </row>
    <row r="3" s="294" customFormat="1" ht="16" spans="1:10">
      <c r="A3" s="297"/>
      <c r="B3" s="298" t="s">
        <v>3</v>
      </c>
      <c r="C3" s="298"/>
      <c r="D3" s="299"/>
      <c r="E3" s="299"/>
      <c r="F3" s="299"/>
      <c r="G3" s="299"/>
      <c r="H3" s="299"/>
      <c r="I3" s="299"/>
      <c r="J3" s="299"/>
    </row>
    <row r="4" s="294" customFormat="1" spans="1:10">
      <c r="A4" s="297"/>
      <c r="B4" s="300" t="s">
        <v>4</v>
      </c>
      <c r="C4" s="301"/>
      <c r="D4" s="299"/>
      <c r="E4" s="299"/>
      <c r="F4" s="299"/>
      <c r="G4" s="299"/>
      <c r="H4" s="299"/>
      <c r="I4" s="299"/>
      <c r="J4" s="299"/>
    </row>
    <row r="5" s="294" customFormat="1" spans="1:3">
      <c r="A5" s="297"/>
      <c r="B5" s="300" t="s">
        <v>5</v>
      </c>
      <c r="C5" s="301"/>
    </row>
    <row r="6" s="294" customFormat="1" ht="16" spans="1:3">
      <c r="A6" s="302" t="s">
        <v>6</v>
      </c>
      <c r="B6" s="300" t="s">
        <v>7</v>
      </c>
      <c r="C6" s="301"/>
    </row>
    <row r="7" s="294" customFormat="1" ht="16" spans="1:3">
      <c r="A7" s="302"/>
      <c r="B7" s="300" t="s">
        <v>8</v>
      </c>
      <c r="C7" s="301"/>
    </row>
    <row r="8" s="294" customFormat="1" ht="16" spans="1:3">
      <c r="A8" s="302"/>
      <c r="B8" s="301" t="s">
        <v>9</v>
      </c>
      <c r="C8" s="301"/>
    </row>
    <row r="9" s="294" customFormat="1" ht="18.95" customHeight="1" spans="1:3">
      <c r="A9" s="302"/>
      <c r="B9" s="300" t="s">
        <v>10</v>
      </c>
      <c r="C9" s="301"/>
    </row>
    <row r="10" s="294" customFormat="1" ht="18.95" customHeight="1" spans="1:3">
      <c r="A10" s="302"/>
      <c r="B10" s="300" t="s">
        <v>11</v>
      </c>
      <c r="C10" s="301"/>
    </row>
    <row r="11" s="294" customFormat="1" ht="18.95" customHeight="1" spans="1:3">
      <c r="A11" s="302" t="s">
        <v>12</v>
      </c>
      <c r="B11" s="300" t="s">
        <v>13</v>
      </c>
      <c r="C11" s="300"/>
    </row>
    <row r="12" s="294" customFormat="1" spans="1:3">
      <c r="A12" s="302"/>
      <c r="B12" s="300" t="s">
        <v>14</v>
      </c>
      <c r="C12" s="300"/>
    </row>
    <row r="13" s="294" customFormat="1" spans="1:3">
      <c r="A13" s="302"/>
      <c r="B13" s="300" t="s">
        <v>15</v>
      </c>
      <c r="C13" s="300"/>
    </row>
    <row r="14" s="294" customFormat="1" spans="1:3">
      <c r="A14" s="302"/>
      <c r="B14" s="300" t="s">
        <v>16</v>
      </c>
      <c r="C14" s="300"/>
    </row>
    <row r="15" s="294" customFormat="1" spans="1:2">
      <c r="A15" s="299"/>
      <c r="B15" s="303"/>
    </row>
    <row r="16" s="294" customFormat="1" spans="1:21">
      <c r="A16" s="299"/>
      <c r="B16" s="299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</row>
    <row r="17" s="294" customFormat="1" spans="1:21">
      <c r="A17" s="299"/>
      <c r="B17" s="299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</row>
    <row r="18" s="294" customFormat="1" spans="1:21">
      <c r="A18" s="299"/>
      <c r="B18" s="299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</row>
    <row r="19" s="294" customFormat="1" spans="1:21">
      <c r="A19" s="299"/>
      <c r="B19" s="299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</row>
    <row r="20" s="294" customFormat="1" spans="1:21">
      <c r="A20" s="299"/>
      <c r="B20" s="299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</row>
    <row r="21" s="294" customFormat="1" spans="1:21">
      <c r="A21" s="299"/>
      <c r="B21" s="299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</row>
    <row r="22" s="294" customFormat="1" spans="1:21">
      <c r="A22" s="299"/>
      <c r="B22" s="299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</row>
    <row r="23" s="294" customFormat="1" spans="1:21">
      <c r="A23" s="299"/>
      <c r="B23" s="299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</row>
    <row r="24" s="294" customFormat="1" spans="1:21">
      <c r="A24" s="299"/>
      <c r="B24" s="299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</row>
    <row r="25" s="294" customFormat="1" spans="1:21">
      <c r="A25" s="299"/>
      <c r="B25" s="299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</row>
    <row r="26" s="294" customFormat="1" spans="1:21">
      <c r="A26" s="299"/>
      <c r="B26" s="299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</row>
    <row r="27" s="294" customFormat="1" spans="1:21">
      <c r="A27" s="296"/>
      <c r="B27" s="296"/>
      <c r="C27" s="299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</row>
    <row r="28" s="294" customFormat="1" spans="1:21">
      <c r="A28" s="296"/>
      <c r="B28" s="296"/>
      <c r="C28" s="299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</row>
    <row r="29" s="294" customFormat="1" spans="1:2">
      <c r="A29" s="296"/>
      <c r="B29" s="296"/>
    </row>
    <row r="30" spans="1:2">
      <c r="A30" s="299"/>
      <c r="B30" s="299"/>
    </row>
    <row r="31" spans="1:2">
      <c r="A31" s="299"/>
      <c r="B31" s="299"/>
    </row>
    <row r="32" spans="1:2">
      <c r="A32" s="299"/>
      <c r="B32" s="29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81" customWidth="1"/>
    <col min="2" max="2" width="70.875" style="281" customWidth="1"/>
    <col min="3" max="3" width="12.5089285714286" style="282" customWidth="1"/>
    <col min="4" max="4" width="9.125" style="281" customWidth="1"/>
    <col min="5" max="5" width="12.5089285714286" style="283" customWidth="1"/>
    <col min="6" max="6" width="12.5089285714286" style="281" customWidth="1"/>
    <col min="7" max="7" width="17.625" style="281" customWidth="1"/>
    <col min="8" max="8" width="18.875" style="281" customWidth="1"/>
    <col min="9" max="9" width="11.625" style="281"/>
    <col min="10" max="10" width="21.875" style="281" customWidth="1"/>
    <col min="11" max="11" width="26.375" style="281" customWidth="1"/>
    <col min="12" max="16384" width="11.625" style="284"/>
  </cols>
  <sheetData>
    <row r="1" s="281" customFormat="1" spans="1:21">
      <c r="A1" s="285" t="s">
        <v>17</v>
      </c>
      <c r="B1" s="285" t="s">
        <v>18</v>
      </c>
      <c r="C1" s="286" t="s">
        <v>19</v>
      </c>
      <c r="D1" s="285" t="s">
        <v>20</v>
      </c>
      <c r="E1" s="289" t="s">
        <v>21</v>
      </c>
      <c r="F1" s="285" t="s">
        <v>22</v>
      </c>
      <c r="G1" s="285" t="s">
        <v>23</v>
      </c>
      <c r="H1" s="285" t="s">
        <v>24</v>
      </c>
      <c r="I1" s="285" t="s">
        <v>25</v>
      </c>
      <c r="J1" s="285" t="s">
        <v>26</v>
      </c>
      <c r="K1" s="285" t="s">
        <v>27</v>
      </c>
      <c r="L1" s="291"/>
      <c r="M1" s="291"/>
      <c r="N1" s="291"/>
      <c r="O1" s="291"/>
      <c r="P1" s="291"/>
      <c r="Q1" s="291"/>
      <c r="R1" s="291"/>
      <c r="S1" s="291"/>
      <c r="T1" s="291"/>
      <c r="U1" s="291"/>
    </row>
    <row r="2" ht="16.8" spans="1:21">
      <c r="A2" s="287" t="s">
        <v>28</v>
      </c>
      <c r="B2" t="s">
        <v>29</v>
      </c>
      <c r="C2" s="288">
        <v>212</v>
      </c>
      <c r="D2" t="s">
        <v>30</v>
      </c>
      <c r="E2" s="290" t="s">
        <v>31</v>
      </c>
      <c r="F2" t="s">
        <v>32</v>
      </c>
      <c r="G2" s="287" t="s">
        <v>33</v>
      </c>
      <c r="H2" t="s">
        <v>34</v>
      </c>
      <c r="I2" s="287" t="s">
        <v>35</v>
      </c>
      <c r="J2" t="s">
        <v>36</v>
      </c>
      <c r="K2" s="292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ht="16.8" spans="1:21">
      <c r="A3" s="287" t="s">
        <v>37</v>
      </c>
      <c r="B3" t="s">
        <v>38</v>
      </c>
      <c r="C3" s="288">
        <v>623.33</v>
      </c>
      <c r="D3" t="s">
        <v>39</v>
      </c>
      <c r="E3" s="290" t="s">
        <v>31</v>
      </c>
      <c r="F3" t="s">
        <v>32</v>
      </c>
      <c r="G3" s="287" t="s">
        <v>40</v>
      </c>
      <c r="H3" t="s">
        <v>41</v>
      </c>
      <c r="I3" s="287" t="s">
        <v>35</v>
      </c>
      <c r="J3" t="s">
        <v>36</v>
      </c>
      <c r="K3" s="292"/>
      <c r="L3" s="293"/>
      <c r="M3" s="293"/>
      <c r="N3" s="293"/>
      <c r="O3" s="293"/>
      <c r="P3" s="293"/>
      <c r="Q3" s="293"/>
      <c r="R3" s="293"/>
      <c r="S3" s="293"/>
      <c r="T3" s="293"/>
      <c r="U3" s="293"/>
    </row>
    <row r="4" ht="16.8" spans="1:21">
      <c r="A4" s="287" t="s">
        <v>42</v>
      </c>
      <c r="B4" t="s">
        <v>43</v>
      </c>
      <c r="C4" s="288">
        <v>176.67</v>
      </c>
      <c r="D4" t="s">
        <v>44</v>
      </c>
      <c r="E4" s="290" t="s">
        <v>31</v>
      </c>
      <c r="F4" t="s">
        <v>32</v>
      </c>
      <c r="G4" s="287" t="s">
        <v>45</v>
      </c>
      <c r="H4" t="s">
        <v>46</v>
      </c>
      <c r="I4" s="287" t="s">
        <v>35</v>
      </c>
      <c r="J4" t="s">
        <v>36</v>
      </c>
      <c r="K4" s="292"/>
      <c r="L4" s="293"/>
      <c r="M4" s="293"/>
      <c r="N4" s="293"/>
      <c r="O4" s="293"/>
      <c r="P4" s="293"/>
      <c r="Q4" s="293"/>
      <c r="R4" s="293"/>
      <c r="S4" s="293"/>
      <c r="T4" s="293"/>
      <c r="U4" s="293"/>
    </row>
    <row r="5" ht="16.8" spans="1:21">
      <c r="A5" s="287" t="s">
        <v>47</v>
      </c>
      <c r="B5" t="s">
        <v>48</v>
      </c>
      <c r="C5" s="288">
        <v>0.06</v>
      </c>
      <c r="D5" t="s">
        <v>49</v>
      </c>
      <c r="E5" s="290" t="s">
        <v>31</v>
      </c>
      <c r="F5" t="s">
        <v>32</v>
      </c>
      <c r="G5" s="287" t="s">
        <v>50</v>
      </c>
      <c r="H5" t="s">
        <v>51</v>
      </c>
      <c r="I5" s="287" t="s">
        <v>35</v>
      </c>
      <c r="J5" t="s">
        <v>36</v>
      </c>
      <c r="K5" s="292"/>
      <c r="L5" s="293"/>
      <c r="M5" s="293"/>
      <c r="N5" s="293"/>
      <c r="O5" s="293"/>
      <c r="P5" s="293"/>
      <c r="Q5" s="293"/>
      <c r="R5" s="293"/>
      <c r="S5" s="293"/>
      <c r="T5" s="293"/>
      <c r="U5" s="293"/>
    </row>
    <row r="6" ht="16.8" spans="1:21">
      <c r="A6" s="287" t="s">
        <v>52</v>
      </c>
      <c r="B6" t="s">
        <v>53</v>
      </c>
      <c r="C6" s="288">
        <v>183.33</v>
      </c>
      <c r="D6" t="s">
        <v>54</v>
      </c>
      <c r="E6" s="290" t="s">
        <v>31</v>
      </c>
      <c r="F6" t="s">
        <v>32</v>
      </c>
      <c r="G6" s="287" t="s">
        <v>55</v>
      </c>
      <c r="H6" t="s">
        <v>56</v>
      </c>
      <c r="I6" s="287" t="s">
        <v>35</v>
      </c>
      <c r="J6" t="s">
        <v>36</v>
      </c>
      <c r="K6" s="292"/>
      <c r="L6" s="293"/>
      <c r="M6" s="293"/>
      <c r="N6" s="293"/>
      <c r="O6" s="293"/>
      <c r="P6" s="293"/>
      <c r="Q6" s="293"/>
      <c r="R6" s="293"/>
      <c r="S6" s="293"/>
      <c r="T6" s="293"/>
      <c r="U6" s="293"/>
    </row>
    <row r="7" ht="16.8" spans="1:21">
      <c r="A7" s="287" t="s">
        <v>57</v>
      </c>
      <c r="B7" t="s">
        <v>58</v>
      </c>
      <c r="C7" s="288">
        <v>12500</v>
      </c>
      <c r="D7" t="s">
        <v>30</v>
      </c>
      <c r="E7" s="290" t="s">
        <v>31</v>
      </c>
      <c r="F7" t="s">
        <v>32</v>
      </c>
      <c r="G7" s="287" t="s">
        <v>59</v>
      </c>
      <c r="H7" t="s">
        <v>60</v>
      </c>
      <c r="I7" s="287" t="s">
        <v>35</v>
      </c>
      <c r="J7" t="s">
        <v>36</v>
      </c>
      <c r="K7" s="292"/>
      <c r="L7" s="293"/>
      <c r="M7" s="293"/>
      <c r="N7" s="293"/>
      <c r="O7" s="293"/>
      <c r="P7" s="293"/>
      <c r="Q7" s="293"/>
      <c r="R7" s="293"/>
      <c r="S7" s="293"/>
      <c r="T7" s="293"/>
      <c r="U7" s="293"/>
    </row>
    <row r="8" ht="16.8" spans="1:21">
      <c r="A8" s="287" t="s">
        <v>61</v>
      </c>
      <c r="B8" t="s">
        <v>62</v>
      </c>
      <c r="C8" s="288">
        <v>180.2</v>
      </c>
      <c r="D8" t="s">
        <v>30</v>
      </c>
      <c r="E8" s="290" t="s">
        <v>31</v>
      </c>
      <c r="F8" t="s">
        <v>32</v>
      </c>
      <c r="G8" s="287" t="s">
        <v>63</v>
      </c>
      <c r="H8" t="s">
        <v>64</v>
      </c>
      <c r="I8" s="287" t="s">
        <v>35</v>
      </c>
      <c r="J8" t="s">
        <v>36</v>
      </c>
      <c r="K8" s="292"/>
      <c r="L8" s="293"/>
      <c r="M8" s="293"/>
      <c r="N8" s="293"/>
      <c r="O8" s="293"/>
      <c r="P8" s="293"/>
      <c r="Q8" s="293"/>
      <c r="R8" s="293"/>
      <c r="S8" s="293"/>
      <c r="T8" s="293"/>
      <c r="U8" s="293"/>
    </row>
    <row r="9" ht="16.8" spans="1:21">
      <c r="A9" s="287" t="s">
        <v>65</v>
      </c>
      <c r="B9" t="s">
        <v>66</v>
      </c>
      <c r="C9" s="288">
        <v>0.11</v>
      </c>
      <c r="D9" t="s">
        <v>67</v>
      </c>
      <c r="E9" s="290" t="s">
        <v>31</v>
      </c>
      <c r="F9" t="s">
        <v>32</v>
      </c>
      <c r="G9" s="287" t="s">
        <v>68</v>
      </c>
      <c r="H9" t="s">
        <v>69</v>
      </c>
      <c r="I9" s="287" t="s">
        <v>35</v>
      </c>
      <c r="J9" t="s">
        <v>36</v>
      </c>
      <c r="K9" s="292"/>
      <c r="L9" s="293"/>
      <c r="M9" s="293"/>
      <c r="N9" s="293"/>
      <c r="O9" s="293"/>
      <c r="P9" s="293"/>
      <c r="Q9" s="293"/>
      <c r="R9" s="293"/>
      <c r="S9" s="293"/>
      <c r="T9" s="293"/>
      <c r="U9" s="293"/>
    </row>
    <row r="10" ht="16.8" spans="1:21">
      <c r="A10" s="287" t="s">
        <v>70</v>
      </c>
      <c r="B10" t="s">
        <v>71</v>
      </c>
      <c r="C10" s="288">
        <v>149</v>
      </c>
      <c r="D10" t="s">
        <v>54</v>
      </c>
      <c r="E10" s="290" t="s">
        <v>31</v>
      </c>
      <c r="F10" t="s">
        <v>32</v>
      </c>
      <c r="G10" s="287" t="s">
        <v>72</v>
      </c>
      <c r="H10" t="s">
        <v>73</v>
      </c>
      <c r="I10" s="287" t="s">
        <v>35</v>
      </c>
      <c r="J10" t="s">
        <v>36</v>
      </c>
      <c r="K10" s="292"/>
      <c r="L10" s="293"/>
      <c r="M10" s="293"/>
      <c r="N10" s="293"/>
      <c r="O10" s="293"/>
      <c r="P10" s="293"/>
      <c r="Q10" s="293"/>
      <c r="R10" s="293"/>
      <c r="S10" s="293"/>
      <c r="T10" s="293"/>
      <c r="U10" s="293"/>
    </row>
    <row r="11" ht="16.8" spans="1:21">
      <c r="A11" s="287" t="s">
        <v>74</v>
      </c>
      <c r="B11" t="s">
        <v>75</v>
      </c>
      <c r="C11" s="288">
        <v>833.33</v>
      </c>
      <c r="D11" t="s">
        <v>76</v>
      </c>
      <c r="E11" s="290" t="s">
        <v>31</v>
      </c>
      <c r="F11" t="s">
        <v>32</v>
      </c>
      <c r="G11" s="287" t="s">
        <v>77</v>
      </c>
      <c r="H11" t="s">
        <v>78</v>
      </c>
      <c r="I11" s="287" t="s">
        <v>35</v>
      </c>
      <c r="J11" t="s">
        <v>36</v>
      </c>
      <c r="K11" s="292"/>
      <c r="L11" s="293"/>
      <c r="M11" s="293"/>
      <c r="N11" s="293"/>
      <c r="O11" s="293"/>
      <c r="P11" s="293"/>
      <c r="Q11" s="293"/>
      <c r="R11" s="293"/>
      <c r="S11" s="293"/>
      <c r="T11" s="293"/>
      <c r="U11" s="293"/>
    </row>
    <row r="12" ht="16.8" spans="1:21">
      <c r="A12" s="287" t="s">
        <v>79</v>
      </c>
      <c r="B12" t="s">
        <v>80</v>
      </c>
      <c r="C12" s="288">
        <v>1266.67</v>
      </c>
      <c r="D12" t="s">
        <v>30</v>
      </c>
      <c r="E12" s="290" t="s">
        <v>31</v>
      </c>
      <c r="F12" t="s">
        <v>32</v>
      </c>
      <c r="G12" s="287" t="s">
        <v>81</v>
      </c>
      <c r="H12" t="s">
        <v>82</v>
      </c>
      <c r="I12" s="287" t="s">
        <v>35</v>
      </c>
      <c r="J12" t="s">
        <v>36</v>
      </c>
      <c r="K12" s="292"/>
      <c r="L12" s="293"/>
      <c r="M12" s="293"/>
      <c r="N12" s="293"/>
      <c r="O12" s="293"/>
      <c r="P12" s="293"/>
      <c r="Q12" s="293"/>
      <c r="R12" s="293"/>
      <c r="S12" s="293"/>
      <c r="T12" s="293"/>
      <c r="U12" s="293"/>
    </row>
    <row r="13" ht="16.8" spans="1:21">
      <c r="A13" s="287" t="s">
        <v>83</v>
      </c>
      <c r="B13" t="s">
        <v>84</v>
      </c>
      <c r="C13" s="288">
        <v>1060</v>
      </c>
      <c r="D13" t="s">
        <v>85</v>
      </c>
      <c r="E13" s="290" t="s">
        <v>31</v>
      </c>
      <c r="F13" t="s">
        <v>32</v>
      </c>
      <c r="G13" s="287" t="s">
        <v>86</v>
      </c>
      <c r="H13" t="s">
        <v>87</v>
      </c>
      <c r="I13" s="287" t="s">
        <v>35</v>
      </c>
      <c r="J13" t="s">
        <v>36</v>
      </c>
      <c r="K13" s="292"/>
      <c r="L13" s="293"/>
      <c r="M13" s="293"/>
      <c r="N13" s="293"/>
      <c r="O13" s="293"/>
      <c r="P13" s="293"/>
      <c r="Q13" s="293"/>
      <c r="R13" s="293"/>
      <c r="S13" s="293"/>
      <c r="T13" s="293"/>
      <c r="U13" s="293"/>
    </row>
    <row r="14" ht="16.8" spans="1:21">
      <c r="A14" s="287" t="s">
        <v>88</v>
      </c>
      <c r="B14" t="s">
        <v>89</v>
      </c>
      <c r="C14" s="288">
        <v>8.48</v>
      </c>
      <c r="D14" t="s">
        <v>90</v>
      </c>
      <c r="E14" s="290" t="s">
        <v>31</v>
      </c>
      <c r="F14" t="s">
        <v>32</v>
      </c>
      <c r="G14" s="287" t="s">
        <v>91</v>
      </c>
      <c r="H14" t="s">
        <v>92</v>
      </c>
      <c r="I14" s="287" t="s">
        <v>35</v>
      </c>
      <c r="J14" t="s">
        <v>36</v>
      </c>
      <c r="K14" s="292"/>
      <c r="L14" s="293"/>
      <c r="M14" s="293"/>
      <c r="N14" s="293"/>
      <c r="O14" s="293"/>
      <c r="P14" s="293"/>
      <c r="Q14" s="293"/>
      <c r="R14" s="293"/>
      <c r="S14" s="293"/>
      <c r="T14" s="293"/>
      <c r="U14" s="293"/>
    </row>
    <row r="15" ht="16.8" spans="1:21">
      <c r="A15" s="287" t="s">
        <v>93</v>
      </c>
      <c r="B15" t="s">
        <v>94</v>
      </c>
      <c r="C15" s="288">
        <v>3180</v>
      </c>
      <c r="D15" t="s">
        <v>95</v>
      </c>
      <c r="E15" s="290" t="s">
        <v>31</v>
      </c>
      <c r="F15" t="s">
        <v>32</v>
      </c>
      <c r="G15" s="287" t="s">
        <v>96</v>
      </c>
      <c r="H15" t="s">
        <v>97</v>
      </c>
      <c r="I15" s="287" t="s">
        <v>35</v>
      </c>
      <c r="J15" t="s">
        <v>36</v>
      </c>
      <c r="K15" s="292"/>
      <c r="L15" s="293"/>
      <c r="M15" s="293"/>
      <c r="N15" s="293"/>
      <c r="O15" s="293"/>
      <c r="P15" s="293"/>
      <c r="Q15" s="293"/>
      <c r="R15" s="293"/>
      <c r="S15" s="293"/>
      <c r="T15" s="293"/>
      <c r="U15" s="293"/>
    </row>
    <row r="16" ht="16.8" spans="1:21">
      <c r="A16" s="287" t="s">
        <v>98</v>
      </c>
      <c r="B16" t="s">
        <v>99</v>
      </c>
      <c r="C16" s="288">
        <v>18.33</v>
      </c>
      <c r="D16" t="s">
        <v>100</v>
      </c>
      <c r="E16" s="290" t="s">
        <v>31</v>
      </c>
      <c r="F16" t="s">
        <v>32</v>
      </c>
      <c r="G16" s="287" t="s">
        <v>101</v>
      </c>
      <c r="H16" t="s">
        <v>102</v>
      </c>
      <c r="I16" s="287" t="s">
        <v>35</v>
      </c>
      <c r="J16" t="s">
        <v>36</v>
      </c>
      <c r="K16" s="292"/>
      <c r="L16" s="293"/>
      <c r="M16" s="293"/>
      <c r="N16" s="293"/>
      <c r="O16" s="293"/>
      <c r="P16" s="293"/>
      <c r="Q16" s="293"/>
      <c r="R16" s="293"/>
      <c r="S16" s="293"/>
      <c r="T16" s="293"/>
      <c r="U16" s="293"/>
    </row>
    <row r="17" ht="16.8" spans="1:21">
      <c r="A17" s="287" t="s">
        <v>103</v>
      </c>
      <c r="B17" t="s">
        <v>104</v>
      </c>
      <c r="C17" s="288">
        <v>521.52</v>
      </c>
      <c r="D17" t="s">
        <v>30</v>
      </c>
      <c r="E17" s="290" t="s">
        <v>31</v>
      </c>
      <c r="F17" t="s">
        <v>32</v>
      </c>
      <c r="G17" s="287" t="s">
        <v>105</v>
      </c>
      <c r="H17" t="s">
        <v>106</v>
      </c>
      <c r="I17" s="287" t="s">
        <v>35</v>
      </c>
      <c r="J17" t="s">
        <v>36</v>
      </c>
      <c r="K17" s="292"/>
      <c r="L17" s="293"/>
      <c r="M17" s="293"/>
      <c r="N17" s="293"/>
      <c r="O17" s="293"/>
      <c r="P17" s="293"/>
      <c r="Q17" s="293"/>
      <c r="R17" s="293"/>
      <c r="S17" s="293"/>
      <c r="T17" s="293"/>
      <c r="U17" s="293"/>
    </row>
    <row r="18" ht="16.8" spans="1:21">
      <c r="A18" s="287" t="s">
        <v>107</v>
      </c>
      <c r="B18" t="s">
        <v>108</v>
      </c>
      <c r="C18" s="288">
        <v>326.67</v>
      </c>
      <c r="D18" t="s">
        <v>39</v>
      </c>
      <c r="E18" s="290" t="s">
        <v>31</v>
      </c>
      <c r="F18" t="s">
        <v>32</v>
      </c>
      <c r="G18" s="287" t="s">
        <v>109</v>
      </c>
      <c r="H18" t="s">
        <v>110</v>
      </c>
      <c r="I18" s="287" t="s">
        <v>35</v>
      </c>
      <c r="J18" t="s">
        <v>36</v>
      </c>
      <c r="K18" s="292"/>
      <c r="L18" s="293"/>
      <c r="M18" s="293"/>
      <c r="N18" s="293"/>
      <c r="O18" s="293"/>
      <c r="P18" s="293"/>
      <c r="Q18" s="293"/>
      <c r="R18" s="293"/>
      <c r="S18" s="293"/>
      <c r="T18" s="293"/>
      <c r="U18" s="293"/>
    </row>
    <row r="19" ht="16.8" spans="1:21">
      <c r="A19" s="287" t="s">
        <v>111</v>
      </c>
      <c r="B19" t="s">
        <v>112</v>
      </c>
      <c r="C19" s="288">
        <v>222.6</v>
      </c>
      <c r="D19" t="s">
        <v>39</v>
      </c>
      <c r="E19" s="290" t="s">
        <v>31</v>
      </c>
      <c r="F19" t="s">
        <v>32</v>
      </c>
      <c r="G19" s="287" t="s">
        <v>113</v>
      </c>
      <c r="H19" t="s">
        <v>114</v>
      </c>
      <c r="I19" s="287" t="s">
        <v>35</v>
      </c>
      <c r="J19" t="s">
        <v>36</v>
      </c>
      <c r="K19" s="292"/>
      <c r="L19" s="293"/>
      <c r="M19" s="293"/>
      <c r="N19" s="293"/>
      <c r="O19" s="293"/>
      <c r="P19" s="293"/>
      <c r="Q19" s="293"/>
      <c r="R19" s="293"/>
      <c r="S19" s="293"/>
      <c r="T19" s="293"/>
      <c r="U19" s="293"/>
    </row>
    <row r="20" ht="16.8" spans="1:21">
      <c r="A20" s="287" t="s">
        <v>115</v>
      </c>
      <c r="B20" t="s">
        <v>116</v>
      </c>
      <c r="C20" s="288">
        <v>826.8</v>
      </c>
      <c r="D20" t="s">
        <v>39</v>
      </c>
      <c r="E20" s="290" t="s">
        <v>31</v>
      </c>
      <c r="F20" t="s">
        <v>32</v>
      </c>
      <c r="G20" s="287" t="s">
        <v>117</v>
      </c>
      <c r="H20" t="s">
        <v>118</v>
      </c>
      <c r="I20" s="287" t="s">
        <v>35</v>
      </c>
      <c r="J20" t="s">
        <v>36</v>
      </c>
      <c r="K20" s="292"/>
      <c r="L20" s="293"/>
      <c r="M20" s="293"/>
      <c r="N20" s="293"/>
      <c r="O20" s="293"/>
      <c r="P20" s="293"/>
      <c r="Q20" s="293"/>
      <c r="R20" s="293"/>
      <c r="S20" s="293"/>
      <c r="T20" s="293"/>
      <c r="U20" s="293"/>
    </row>
    <row r="21" ht="16.8" spans="1:21">
      <c r="A21" s="287" t="s">
        <v>119</v>
      </c>
      <c r="B21" t="s">
        <v>120</v>
      </c>
      <c r="C21" s="288">
        <v>2650</v>
      </c>
      <c r="D21" t="s">
        <v>30</v>
      </c>
      <c r="E21" s="290" t="s">
        <v>31</v>
      </c>
      <c r="F21" t="s">
        <v>32</v>
      </c>
      <c r="G21" s="287" t="s">
        <v>121</v>
      </c>
      <c r="H21" t="s">
        <v>122</v>
      </c>
      <c r="I21" s="287" t="s">
        <v>35</v>
      </c>
      <c r="J21" t="s">
        <v>36</v>
      </c>
      <c r="K21" s="292"/>
      <c r="L21" s="293"/>
      <c r="M21" s="293"/>
      <c r="N21" s="293"/>
      <c r="O21" s="293"/>
      <c r="P21" s="293"/>
      <c r="Q21" s="293"/>
      <c r="R21" s="293"/>
      <c r="S21" s="293"/>
      <c r="T21" s="293"/>
      <c r="U21" s="293"/>
    </row>
    <row r="22" ht="16.8" spans="1:21">
      <c r="A22" s="287" t="s">
        <v>123</v>
      </c>
      <c r="B22" t="s">
        <v>124</v>
      </c>
      <c r="C22" s="288">
        <v>530</v>
      </c>
      <c r="D22" t="s">
        <v>39</v>
      </c>
      <c r="E22" s="290" t="s">
        <v>31</v>
      </c>
      <c r="F22" t="s">
        <v>32</v>
      </c>
      <c r="G22" s="287" t="s">
        <v>125</v>
      </c>
      <c r="H22" t="s">
        <v>126</v>
      </c>
      <c r="I22" s="287" t="s">
        <v>35</v>
      </c>
      <c r="J22" t="s">
        <v>36</v>
      </c>
      <c r="K22" s="292"/>
      <c r="L22" s="293"/>
      <c r="M22" s="293"/>
      <c r="N22" s="293"/>
      <c r="O22" s="293"/>
      <c r="P22" s="293"/>
      <c r="Q22" s="293"/>
      <c r="R22" s="293"/>
      <c r="S22" s="293"/>
      <c r="T22" s="293"/>
      <c r="U22" s="293"/>
    </row>
    <row r="23" ht="16.8" spans="1:21">
      <c r="A23" s="287" t="s">
        <v>127</v>
      </c>
      <c r="B23" t="s">
        <v>128</v>
      </c>
      <c r="C23" s="288">
        <v>1400</v>
      </c>
      <c r="D23" t="s">
        <v>30</v>
      </c>
      <c r="E23" s="290" t="s">
        <v>31</v>
      </c>
      <c r="F23" t="s">
        <v>32</v>
      </c>
      <c r="G23" s="287" t="s">
        <v>129</v>
      </c>
      <c r="H23" t="s">
        <v>130</v>
      </c>
      <c r="I23" s="287" t="s">
        <v>35</v>
      </c>
      <c r="J23" t="s">
        <v>36</v>
      </c>
      <c r="K23" s="292"/>
      <c r="L23" s="293"/>
      <c r="M23" s="293"/>
      <c r="N23" s="293"/>
      <c r="O23" s="293"/>
      <c r="P23" s="293"/>
      <c r="Q23" s="293"/>
      <c r="R23" s="293"/>
      <c r="S23" s="293"/>
      <c r="T23" s="293"/>
      <c r="U23" s="293"/>
    </row>
    <row r="24" ht="16.8" spans="1:21">
      <c r="A24" s="287" t="s">
        <v>131</v>
      </c>
      <c r="B24" t="s">
        <v>132</v>
      </c>
      <c r="C24" s="288">
        <v>2433.33</v>
      </c>
      <c r="D24" t="s">
        <v>30</v>
      </c>
      <c r="E24" s="290" t="s">
        <v>31</v>
      </c>
      <c r="F24" t="s">
        <v>32</v>
      </c>
      <c r="G24" s="287" t="s">
        <v>133</v>
      </c>
      <c r="H24" t="s">
        <v>134</v>
      </c>
      <c r="I24" s="287" t="s">
        <v>35</v>
      </c>
      <c r="J24" t="s">
        <v>36</v>
      </c>
      <c r="K24" s="292"/>
      <c r="L24" s="293"/>
      <c r="M24" s="293"/>
      <c r="N24" s="293"/>
      <c r="O24" s="293"/>
      <c r="P24" s="293"/>
      <c r="Q24" s="293"/>
      <c r="R24" s="293"/>
      <c r="S24" s="293"/>
      <c r="T24" s="293"/>
      <c r="U24" s="293"/>
    </row>
    <row r="25" ht="16.8" spans="1:21">
      <c r="A25" s="287" t="s">
        <v>135</v>
      </c>
      <c r="B25" t="s">
        <v>136</v>
      </c>
      <c r="C25" s="288">
        <v>763.2</v>
      </c>
      <c r="D25" t="s">
        <v>30</v>
      </c>
      <c r="E25" s="290" t="s">
        <v>31</v>
      </c>
      <c r="F25" t="s">
        <v>32</v>
      </c>
      <c r="G25" s="287" t="s">
        <v>137</v>
      </c>
      <c r="H25" t="s">
        <v>138</v>
      </c>
      <c r="I25" s="287" t="s">
        <v>35</v>
      </c>
      <c r="J25" t="s">
        <v>36</v>
      </c>
      <c r="K25" s="292"/>
      <c r="L25" s="293"/>
      <c r="M25" s="293"/>
      <c r="N25" s="293"/>
      <c r="O25" s="293"/>
      <c r="P25" s="293"/>
      <c r="Q25" s="293"/>
      <c r="R25" s="293"/>
      <c r="S25" s="293"/>
      <c r="T25" s="293"/>
      <c r="U25" s="293"/>
    </row>
    <row r="26" ht="16.8" spans="1:21">
      <c r="A26" s="287" t="s">
        <v>139</v>
      </c>
      <c r="B26" t="s">
        <v>140</v>
      </c>
      <c r="C26" s="288">
        <v>2650</v>
      </c>
      <c r="D26" t="s">
        <v>141</v>
      </c>
      <c r="E26" s="290" t="s">
        <v>31</v>
      </c>
      <c r="F26" t="s">
        <v>32</v>
      </c>
      <c r="G26" s="287" t="s">
        <v>142</v>
      </c>
      <c r="H26" t="s">
        <v>143</v>
      </c>
      <c r="I26" s="287" t="s">
        <v>35</v>
      </c>
      <c r="J26" t="s">
        <v>36</v>
      </c>
      <c r="K26" s="292"/>
      <c r="L26" s="293"/>
      <c r="M26" s="293"/>
      <c r="N26" s="293"/>
      <c r="O26" s="293"/>
      <c r="P26" s="293"/>
      <c r="Q26" s="293"/>
      <c r="R26" s="293"/>
      <c r="S26" s="293"/>
      <c r="T26" s="293"/>
      <c r="U26" s="293"/>
    </row>
    <row r="27" ht="16.8" spans="1:21">
      <c r="A27" s="287" t="s">
        <v>144</v>
      </c>
      <c r="B27" t="s">
        <v>145</v>
      </c>
      <c r="C27" s="288">
        <v>127.2</v>
      </c>
      <c r="D27" t="s">
        <v>30</v>
      </c>
      <c r="E27" s="290" t="s">
        <v>31</v>
      </c>
      <c r="F27" t="s">
        <v>32</v>
      </c>
      <c r="G27" s="287" t="s">
        <v>146</v>
      </c>
      <c r="H27" t="s">
        <v>147</v>
      </c>
      <c r="I27" s="287" t="s">
        <v>35</v>
      </c>
      <c r="J27" t="s">
        <v>36</v>
      </c>
      <c r="K27" s="292"/>
      <c r="L27" s="293"/>
      <c r="M27" s="293"/>
      <c r="N27" s="293"/>
      <c r="O27" s="293"/>
      <c r="P27" s="293"/>
      <c r="Q27" s="293"/>
      <c r="R27" s="293"/>
      <c r="S27" s="293"/>
      <c r="T27" s="293"/>
      <c r="U27" s="293"/>
    </row>
    <row r="28" ht="16.8" spans="1:21">
      <c r="A28" s="287" t="s">
        <v>148</v>
      </c>
      <c r="B28" t="s">
        <v>149</v>
      </c>
      <c r="C28" s="288">
        <v>900</v>
      </c>
      <c r="D28" t="s">
        <v>30</v>
      </c>
      <c r="E28" s="290" t="s">
        <v>31</v>
      </c>
      <c r="F28" t="s">
        <v>32</v>
      </c>
      <c r="G28" s="287" t="s">
        <v>150</v>
      </c>
      <c r="H28" t="s">
        <v>151</v>
      </c>
      <c r="I28" s="287" t="s">
        <v>35</v>
      </c>
      <c r="J28" t="s">
        <v>36</v>
      </c>
      <c r="K28" s="292"/>
      <c r="L28" s="293"/>
      <c r="M28" s="293"/>
      <c r="N28" s="293"/>
      <c r="O28" s="293"/>
      <c r="P28" s="293"/>
      <c r="Q28" s="293"/>
      <c r="R28" s="293"/>
      <c r="S28" s="293"/>
      <c r="T28" s="293"/>
      <c r="U28" s="293"/>
    </row>
    <row r="29" ht="16.8" spans="1:21">
      <c r="A29" s="287" t="s">
        <v>152</v>
      </c>
      <c r="B29" t="s">
        <v>153</v>
      </c>
      <c r="C29" s="288">
        <v>10</v>
      </c>
      <c r="D29" t="s">
        <v>100</v>
      </c>
      <c r="E29" s="290" t="s">
        <v>31</v>
      </c>
      <c r="F29" t="s">
        <v>32</v>
      </c>
      <c r="G29" s="287" t="s">
        <v>154</v>
      </c>
      <c r="H29" t="s">
        <v>155</v>
      </c>
      <c r="I29" s="287" t="s">
        <v>35</v>
      </c>
      <c r="J29" t="s">
        <v>36</v>
      </c>
      <c r="K29" s="292"/>
      <c r="L29" s="293"/>
      <c r="M29" s="293"/>
      <c r="N29" s="293"/>
      <c r="O29" s="293"/>
      <c r="P29" s="293"/>
      <c r="Q29" s="293"/>
      <c r="R29" s="293"/>
      <c r="S29" s="293"/>
      <c r="T29" s="293"/>
      <c r="U29" s="293"/>
    </row>
    <row r="30" ht="16.8" spans="1:11">
      <c r="A30" s="287" t="s">
        <v>156</v>
      </c>
      <c r="B30" t="s">
        <v>157</v>
      </c>
      <c r="C30" s="288">
        <v>1272</v>
      </c>
      <c r="D30" t="s">
        <v>158</v>
      </c>
      <c r="E30" s="290" t="s">
        <v>31</v>
      </c>
      <c r="F30" t="s">
        <v>32</v>
      </c>
      <c r="G30" s="287" t="s">
        <v>159</v>
      </c>
      <c r="H30" t="s">
        <v>160</v>
      </c>
      <c r="I30" s="287" t="s">
        <v>35</v>
      </c>
      <c r="J30" t="s">
        <v>36</v>
      </c>
      <c r="K30" s="292"/>
    </row>
    <row r="31" ht="16.8" spans="1:11">
      <c r="A31" s="287" t="s">
        <v>161</v>
      </c>
      <c r="B31" t="s">
        <v>162</v>
      </c>
      <c r="C31" s="288">
        <v>689</v>
      </c>
      <c r="D31" t="s">
        <v>163</v>
      </c>
      <c r="E31" s="290" t="s">
        <v>31</v>
      </c>
      <c r="F31" t="s">
        <v>32</v>
      </c>
      <c r="G31" s="287" t="s">
        <v>164</v>
      </c>
      <c r="H31" t="s">
        <v>165</v>
      </c>
      <c r="I31" s="287" t="s">
        <v>35</v>
      </c>
      <c r="J31" t="s">
        <v>36</v>
      </c>
      <c r="K31" s="292"/>
    </row>
    <row r="32" ht="16.8" spans="1:11">
      <c r="A32" s="287" t="s">
        <v>166</v>
      </c>
      <c r="B32" t="s">
        <v>167</v>
      </c>
      <c r="C32" s="288">
        <v>318</v>
      </c>
      <c r="D32" t="s">
        <v>30</v>
      </c>
      <c r="E32" s="290" t="s">
        <v>31</v>
      </c>
      <c r="F32" t="s">
        <v>32</v>
      </c>
      <c r="G32" s="287" t="s">
        <v>168</v>
      </c>
      <c r="H32" t="s">
        <v>169</v>
      </c>
      <c r="I32" s="287" t="s">
        <v>35</v>
      </c>
      <c r="J32" t="s">
        <v>36</v>
      </c>
      <c r="K32" s="292"/>
    </row>
    <row r="33" ht="16.8" spans="1:11">
      <c r="A33" s="287" t="s">
        <v>170</v>
      </c>
      <c r="B33" t="s">
        <v>171</v>
      </c>
      <c r="C33" s="288">
        <v>381.6</v>
      </c>
      <c r="D33" t="s">
        <v>30</v>
      </c>
      <c r="E33" s="290" t="s">
        <v>31</v>
      </c>
      <c r="F33" t="s">
        <v>32</v>
      </c>
      <c r="G33" s="287" t="s">
        <v>172</v>
      </c>
      <c r="H33" t="s">
        <v>173</v>
      </c>
      <c r="I33" s="287" t="s">
        <v>35</v>
      </c>
      <c r="J33" t="s">
        <v>36</v>
      </c>
      <c r="K33" s="292"/>
    </row>
    <row r="34" ht="16.8" spans="1:11">
      <c r="A34" s="287" t="s">
        <v>174</v>
      </c>
      <c r="B34" t="s">
        <v>175</v>
      </c>
      <c r="C34" s="288">
        <v>128.26</v>
      </c>
      <c r="D34" t="s">
        <v>54</v>
      </c>
      <c r="E34" s="290" t="s">
        <v>31</v>
      </c>
      <c r="F34" t="s">
        <v>32</v>
      </c>
      <c r="G34" s="287" t="s">
        <v>176</v>
      </c>
      <c r="H34" t="s">
        <v>177</v>
      </c>
      <c r="I34" s="287" t="s">
        <v>35</v>
      </c>
      <c r="J34" t="s">
        <v>36</v>
      </c>
      <c r="K34" s="292"/>
    </row>
    <row r="35" ht="16.8" spans="1:11">
      <c r="A35" s="287" t="s">
        <v>178</v>
      </c>
      <c r="B35" t="s">
        <v>179</v>
      </c>
      <c r="C35" s="288">
        <v>106</v>
      </c>
      <c r="D35" t="s">
        <v>90</v>
      </c>
      <c r="E35" s="290" t="s">
        <v>31</v>
      </c>
      <c r="F35" t="s">
        <v>32</v>
      </c>
      <c r="G35" s="287" t="s">
        <v>180</v>
      </c>
      <c r="H35" t="s">
        <v>181</v>
      </c>
      <c r="I35" s="287" t="s">
        <v>35</v>
      </c>
      <c r="J35" t="s">
        <v>36</v>
      </c>
      <c r="K35" s="292"/>
    </row>
    <row r="36" ht="16.8" spans="1:11">
      <c r="A36" s="287" t="s">
        <v>182</v>
      </c>
      <c r="B36" t="s">
        <v>183</v>
      </c>
      <c r="C36" s="288">
        <v>171.72</v>
      </c>
      <c r="D36" t="s">
        <v>44</v>
      </c>
      <c r="E36" s="290" t="s">
        <v>31</v>
      </c>
      <c r="F36" t="s">
        <v>32</v>
      </c>
      <c r="G36" s="287" t="s">
        <v>184</v>
      </c>
      <c r="H36" t="s">
        <v>185</v>
      </c>
      <c r="I36" s="287" t="s">
        <v>35</v>
      </c>
      <c r="J36" t="s">
        <v>36</v>
      </c>
      <c r="K36" s="292"/>
    </row>
    <row r="37" ht="16.8" spans="1:11">
      <c r="A37" s="287" t="s">
        <v>186</v>
      </c>
      <c r="B37" t="s">
        <v>187</v>
      </c>
      <c r="C37" s="288">
        <v>21.2</v>
      </c>
      <c r="D37" t="s">
        <v>39</v>
      </c>
      <c r="E37" s="290" t="s">
        <v>31</v>
      </c>
      <c r="F37" t="s">
        <v>32</v>
      </c>
      <c r="G37" s="287" t="s">
        <v>188</v>
      </c>
      <c r="H37" t="s">
        <v>189</v>
      </c>
      <c r="I37" s="287" t="s">
        <v>35</v>
      </c>
      <c r="J37" t="s">
        <v>36</v>
      </c>
      <c r="K37" s="292"/>
    </row>
    <row r="38" ht="16.8" spans="1:11">
      <c r="A38" s="287" t="s">
        <v>190</v>
      </c>
      <c r="B38" t="s">
        <v>191</v>
      </c>
      <c r="C38" s="288">
        <v>316.67</v>
      </c>
      <c r="D38" t="s">
        <v>163</v>
      </c>
      <c r="E38" s="290" t="s">
        <v>31</v>
      </c>
      <c r="F38" t="s">
        <v>32</v>
      </c>
      <c r="G38" s="287" t="s">
        <v>192</v>
      </c>
      <c r="H38" t="s">
        <v>193</v>
      </c>
      <c r="I38" s="287" t="s">
        <v>35</v>
      </c>
      <c r="J38" t="s">
        <v>36</v>
      </c>
      <c r="K38" s="292"/>
    </row>
    <row r="39" ht="16.8" spans="1:11">
      <c r="A39" s="287" t="s">
        <v>194</v>
      </c>
      <c r="B39" t="s">
        <v>195</v>
      </c>
      <c r="C39" s="288">
        <v>1.6</v>
      </c>
      <c r="D39" t="s">
        <v>196</v>
      </c>
      <c r="E39" s="290" t="s">
        <v>31</v>
      </c>
      <c r="F39" t="s">
        <v>32</v>
      </c>
      <c r="G39" s="287" t="s">
        <v>197</v>
      </c>
      <c r="H39" t="s">
        <v>198</v>
      </c>
      <c r="I39" s="287" t="s">
        <v>35</v>
      </c>
      <c r="J39" t="s">
        <v>36</v>
      </c>
      <c r="K39" s="292"/>
    </row>
    <row r="40" ht="16.8" spans="1:11">
      <c r="A40" s="287" t="s">
        <v>199</v>
      </c>
      <c r="B40" t="s">
        <v>200</v>
      </c>
      <c r="C40" s="288">
        <v>487.6</v>
      </c>
      <c r="D40" t="s">
        <v>39</v>
      </c>
      <c r="E40" s="290" t="s">
        <v>31</v>
      </c>
      <c r="F40" t="s">
        <v>32</v>
      </c>
      <c r="G40" s="287" t="s">
        <v>201</v>
      </c>
      <c r="H40" t="s">
        <v>202</v>
      </c>
      <c r="I40" s="287" t="s">
        <v>35</v>
      </c>
      <c r="J40" t="s">
        <v>36</v>
      </c>
      <c r="K40" s="292"/>
    </row>
    <row r="41" ht="16.8" spans="1:11">
      <c r="A41" s="287" t="s">
        <v>203</v>
      </c>
      <c r="B41" t="s">
        <v>204</v>
      </c>
      <c r="C41" s="288">
        <v>580</v>
      </c>
      <c r="D41" t="s">
        <v>39</v>
      </c>
      <c r="E41" s="290" t="s">
        <v>31</v>
      </c>
      <c r="F41" t="s">
        <v>32</v>
      </c>
      <c r="G41" s="287" t="s">
        <v>205</v>
      </c>
      <c r="H41" t="s">
        <v>206</v>
      </c>
      <c r="I41" s="287" t="s">
        <v>35</v>
      </c>
      <c r="J41" t="s">
        <v>36</v>
      </c>
      <c r="K41" s="292"/>
    </row>
    <row r="42" ht="16.8" spans="1:11">
      <c r="A42" s="287" t="s">
        <v>207</v>
      </c>
      <c r="B42" t="s">
        <v>208</v>
      </c>
      <c r="C42" s="288">
        <v>424</v>
      </c>
      <c r="D42" t="s">
        <v>39</v>
      </c>
      <c r="E42" s="290" t="s">
        <v>31</v>
      </c>
      <c r="F42" t="s">
        <v>32</v>
      </c>
      <c r="G42" s="287" t="s">
        <v>209</v>
      </c>
      <c r="H42" t="s">
        <v>210</v>
      </c>
      <c r="I42" s="287" t="s">
        <v>35</v>
      </c>
      <c r="J42" t="s">
        <v>36</v>
      </c>
      <c r="K42" s="292"/>
    </row>
    <row r="43" ht="16.8" spans="1:11">
      <c r="A43" s="287" t="s">
        <v>211</v>
      </c>
      <c r="B43" t="s">
        <v>212</v>
      </c>
      <c r="C43" s="288">
        <v>424</v>
      </c>
      <c r="D43" t="s">
        <v>30</v>
      </c>
      <c r="E43" s="290" t="s">
        <v>31</v>
      </c>
      <c r="F43" t="s">
        <v>32</v>
      </c>
      <c r="G43" s="287" t="s">
        <v>213</v>
      </c>
      <c r="H43" t="s">
        <v>214</v>
      </c>
      <c r="I43" s="287" t="s">
        <v>35</v>
      </c>
      <c r="J43" t="s">
        <v>36</v>
      </c>
      <c r="K43" s="292"/>
    </row>
    <row r="44" ht="16.8" spans="1:11">
      <c r="A44" s="287" t="s">
        <v>215</v>
      </c>
      <c r="B44" t="s">
        <v>216</v>
      </c>
      <c r="C44" s="288">
        <v>5.3</v>
      </c>
      <c r="D44" t="s">
        <v>90</v>
      </c>
      <c r="E44" s="290" t="s">
        <v>31</v>
      </c>
      <c r="F44" t="s">
        <v>32</v>
      </c>
      <c r="G44" s="287" t="s">
        <v>217</v>
      </c>
      <c r="H44" t="s">
        <v>218</v>
      </c>
      <c r="I44" s="287" t="s">
        <v>35</v>
      </c>
      <c r="J44" t="s">
        <v>36</v>
      </c>
      <c r="K44" s="292"/>
    </row>
    <row r="45" ht="16.8" spans="1:11">
      <c r="A45" s="287" t="s">
        <v>219</v>
      </c>
      <c r="B45" t="s">
        <v>220</v>
      </c>
      <c r="C45" s="288">
        <v>530</v>
      </c>
      <c r="D45" t="s">
        <v>95</v>
      </c>
      <c r="E45" s="290" t="s">
        <v>31</v>
      </c>
      <c r="F45" t="s">
        <v>32</v>
      </c>
      <c r="G45" s="287" t="s">
        <v>221</v>
      </c>
      <c r="H45" t="s">
        <v>222</v>
      </c>
      <c r="I45" s="287" t="s">
        <v>35</v>
      </c>
      <c r="J45" t="s">
        <v>36</v>
      </c>
      <c r="K45" s="292"/>
    </row>
    <row r="46" ht="16.8" spans="1:11">
      <c r="A46" s="287" t="s">
        <v>223</v>
      </c>
      <c r="B46" t="s">
        <v>224</v>
      </c>
      <c r="C46" s="288">
        <v>206.67</v>
      </c>
      <c r="D46" t="s">
        <v>39</v>
      </c>
      <c r="E46" s="290" t="s">
        <v>31</v>
      </c>
      <c r="F46" t="s">
        <v>32</v>
      </c>
      <c r="G46" s="287" t="s">
        <v>225</v>
      </c>
      <c r="H46" t="s">
        <v>226</v>
      </c>
      <c r="I46" s="287" t="s">
        <v>35</v>
      </c>
      <c r="J46" t="s">
        <v>36</v>
      </c>
      <c r="K46" s="292"/>
    </row>
    <row r="47" ht="16.8" spans="1:11">
      <c r="A47" s="287" t="s">
        <v>227</v>
      </c>
      <c r="B47" t="s">
        <v>228</v>
      </c>
      <c r="C47" s="288">
        <v>127.2</v>
      </c>
      <c r="D47" t="s">
        <v>39</v>
      </c>
      <c r="E47" s="290" t="s">
        <v>31</v>
      </c>
      <c r="F47" t="s">
        <v>32</v>
      </c>
      <c r="G47" s="287" t="s">
        <v>229</v>
      </c>
      <c r="H47" t="s">
        <v>230</v>
      </c>
      <c r="I47" s="287" t="s">
        <v>35</v>
      </c>
      <c r="J47" t="s">
        <v>36</v>
      </c>
      <c r="K47" s="292"/>
    </row>
    <row r="48" ht="16.8" spans="1:11">
      <c r="A48" s="287" t="s">
        <v>231</v>
      </c>
      <c r="B48" t="s">
        <v>232</v>
      </c>
      <c r="C48" s="288">
        <v>1390.56</v>
      </c>
      <c r="D48" t="s">
        <v>39</v>
      </c>
      <c r="E48" s="290" t="s">
        <v>31</v>
      </c>
      <c r="F48" t="s">
        <v>32</v>
      </c>
      <c r="G48" s="287" t="s">
        <v>233</v>
      </c>
      <c r="H48" t="s">
        <v>234</v>
      </c>
      <c r="I48" s="287" t="s">
        <v>35</v>
      </c>
      <c r="J48" t="s">
        <v>36</v>
      </c>
      <c r="K48" s="292"/>
    </row>
    <row r="49" ht="16.8" spans="1:11">
      <c r="A49" s="287" t="s">
        <v>235</v>
      </c>
      <c r="B49" t="s">
        <v>236</v>
      </c>
      <c r="C49" s="288">
        <v>42.4</v>
      </c>
      <c r="D49" t="s">
        <v>237</v>
      </c>
      <c r="E49" s="290" t="s">
        <v>31</v>
      </c>
      <c r="F49" t="s">
        <v>32</v>
      </c>
      <c r="G49" s="287" t="s">
        <v>238</v>
      </c>
      <c r="H49" t="s">
        <v>239</v>
      </c>
      <c r="I49" s="287" t="s">
        <v>35</v>
      </c>
      <c r="J49" t="s">
        <v>36</v>
      </c>
      <c r="K49" s="292"/>
    </row>
    <row r="50" ht="16.8" spans="1:11">
      <c r="A50" s="287" t="s">
        <v>240</v>
      </c>
      <c r="B50" t="s">
        <v>241</v>
      </c>
      <c r="C50" s="288">
        <v>50.88</v>
      </c>
      <c r="D50" t="s">
        <v>39</v>
      </c>
      <c r="E50" s="290" t="s">
        <v>31</v>
      </c>
      <c r="F50" t="s">
        <v>32</v>
      </c>
      <c r="G50" s="287" t="s">
        <v>242</v>
      </c>
      <c r="H50" t="s">
        <v>243</v>
      </c>
      <c r="I50" s="287" t="s">
        <v>35</v>
      </c>
      <c r="J50" t="s">
        <v>36</v>
      </c>
      <c r="K50" s="292"/>
    </row>
    <row r="51" ht="16.8" spans="1:11">
      <c r="A51" s="287" t="s">
        <v>244</v>
      </c>
      <c r="B51" t="s">
        <v>245</v>
      </c>
      <c r="C51" s="288">
        <v>123.33</v>
      </c>
      <c r="D51" t="s">
        <v>196</v>
      </c>
      <c r="E51" s="290" t="s">
        <v>31</v>
      </c>
      <c r="F51" t="s">
        <v>32</v>
      </c>
      <c r="G51" s="287" t="s">
        <v>246</v>
      </c>
      <c r="H51" t="s">
        <v>247</v>
      </c>
      <c r="I51" s="287" t="s">
        <v>35</v>
      </c>
      <c r="J51" t="s">
        <v>36</v>
      </c>
      <c r="K51" s="292"/>
    </row>
    <row r="52" ht="16.8" spans="1:11">
      <c r="A52" s="287" t="s">
        <v>248</v>
      </c>
      <c r="B52" t="s">
        <v>249</v>
      </c>
      <c r="C52" s="288">
        <v>24.38</v>
      </c>
      <c r="D52" t="s">
        <v>141</v>
      </c>
      <c r="E52" s="290" t="s">
        <v>31</v>
      </c>
      <c r="F52" t="s">
        <v>32</v>
      </c>
      <c r="G52" s="287" t="s">
        <v>250</v>
      </c>
      <c r="H52" t="s">
        <v>251</v>
      </c>
      <c r="I52" s="287" t="s">
        <v>35</v>
      </c>
      <c r="J52" t="s">
        <v>36</v>
      </c>
      <c r="K52" s="292"/>
    </row>
    <row r="53" ht="16.8" spans="1:11">
      <c r="A53" s="287" t="s">
        <v>252</v>
      </c>
      <c r="B53" t="s">
        <v>253</v>
      </c>
      <c r="C53" s="288">
        <v>318</v>
      </c>
      <c r="D53" t="s">
        <v>254</v>
      </c>
      <c r="E53" s="290" t="s">
        <v>31</v>
      </c>
      <c r="F53" t="s">
        <v>32</v>
      </c>
      <c r="G53" s="287" t="s">
        <v>255</v>
      </c>
      <c r="H53" t="s">
        <v>256</v>
      </c>
      <c r="I53" s="287" t="s">
        <v>35</v>
      </c>
      <c r="J53" t="s">
        <v>36</v>
      </c>
      <c r="K53" s="292"/>
    </row>
    <row r="54" ht="16.8" spans="1:11">
      <c r="A54" s="287" t="s">
        <v>257</v>
      </c>
      <c r="B54" t="s">
        <v>258</v>
      </c>
      <c r="C54" s="288">
        <v>0.1</v>
      </c>
      <c r="D54" t="s">
        <v>49</v>
      </c>
      <c r="E54" s="290" t="s">
        <v>31</v>
      </c>
      <c r="F54" t="s">
        <v>32</v>
      </c>
      <c r="G54" s="287" t="s">
        <v>259</v>
      </c>
      <c r="H54" t="s">
        <v>260</v>
      </c>
      <c r="I54" s="287" t="s">
        <v>35</v>
      </c>
      <c r="J54" t="s">
        <v>36</v>
      </c>
      <c r="K54" s="292"/>
    </row>
    <row r="55" ht="16.8" spans="1:11">
      <c r="A55" s="287" t="s">
        <v>261</v>
      </c>
      <c r="B55" t="s">
        <v>262</v>
      </c>
      <c r="C55" s="288">
        <v>1.91</v>
      </c>
      <c r="D55" t="s">
        <v>196</v>
      </c>
      <c r="E55" s="290" t="s">
        <v>31</v>
      </c>
      <c r="F55" t="s">
        <v>32</v>
      </c>
      <c r="G55" s="287" t="s">
        <v>263</v>
      </c>
      <c r="H55" t="s">
        <v>264</v>
      </c>
      <c r="I55" s="287" t="s">
        <v>35</v>
      </c>
      <c r="J55" t="s">
        <v>36</v>
      </c>
      <c r="K55" s="292"/>
    </row>
    <row r="56" ht="16.8" spans="1:11">
      <c r="A56" s="287" t="s">
        <v>265</v>
      </c>
      <c r="B56" t="s">
        <v>266</v>
      </c>
      <c r="C56" s="288">
        <v>95.4</v>
      </c>
      <c r="D56" t="s">
        <v>39</v>
      </c>
      <c r="E56" s="290" t="s">
        <v>31</v>
      </c>
      <c r="F56" t="s">
        <v>32</v>
      </c>
      <c r="G56" s="287" t="s">
        <v>267</v>
      </c>
      <c r="H56" t="s">
        <v>268</v>
      </c>
      <c r="I56" s="287" t="s">
        <v>35</v>
      </c>
      <c r="J56" t="s">
        <v>36</v>
      </c>
      <c r="K56" s="292"/>
    </row>
    <row r="57" ht="16.8" spans="1:11">
      <c r="A57" s="287" t="s">
        <v>269</v>
      </c>
      <c r="B57" t="s">
        <v>270</v>
      </c>
      <c r="C57" s="288">
        <v>700</v>
      </c>
      <c r="D57" t="s">
        <v>30</v>
      </c>
      <c r="E57" s="290" t="s">
        <v>31</v>
      </c>
      <c r="F57" t="s">
        <v>32</v>
      </c>
      <c r="G57" s="287" t="s">
        <v>271</v>
      </c>
      <c r="H57" t="s">
        <v>272</v>
      </c>
      <c r="I57" s="287" t="s">
        <v>35</v>
      </c>
      <c r="J57" t="s">
        <v>36</v>
      </c>
      <c r="K57" s="292"/>
    </row>
    <row r="58" ht="16.8" spans="1:11">
      <c r="A58" s="287" t="s">
        <v>273</v>
      </c>
      <c r="B58" t="s">
        <v>274</v>
      </c>
      <c r="C58" s="288">
        <v>1590</v>
      </c>
      <c r="D58" t="s">
        <v>30</v>
      </c>
      <c r="E58" s="290" t="s">
        <v>31</v>
      </c>
      <c r="F58" t="s">
        <v>32</v>
      </c>
      <c r="G58" s="287" t="s">
        <v>275</v>
      </c>
      <c r="H58" t="s">
        <v>276</v>
      </c>
      <c r="I58" s="287" t="s">
        <v>35</v>
      </c>
      <c r="J58" t="s">
        <v>36</v>
      </c>
      <c r="K58" s="292"/>
    </row>
    <row r="59" ht="16.8" spans="1:11">
      <c r="A59" s="287" t="s">
        <v>277</v>
      </c>
      <c r="B59" t="s">
        <v>278</v>
      </c>
      <c r="C59" s="288">
        <v>90.1</v>
      </c>
      <c r="D59" t="s">
        <v>39</v>
      </c>
      <c r="E59" s="290" t="s">
        <v>31</v>
      </c>
      <c r="F59" t="s">
        <v>32</v>
      </c>
      <c r="G59" s="287" t="s">
        <v>279</v>
      </c>
      <c r="H59" t="s">
        <v>280</v>
      </c>
      <c r="I59" s="287" t="s">
        <v>35</v>
      </c>
      <c r="J59" t="s">
        <v>36</v>
      </c>
      <c r="K59" s="292"/>
    </row>
    <row r="60" ht="16.8" spans="1:11">
      <c r="A60" s="287" t="s">
        <v>281</v>
      </c>
      <c r="B60" t="s">
        <v>282</v>
      </c>
      <c r="C60" s="288">
        <v>73.33</v>
      </c>
      <c r="D60" t="s">
        <v>196</v>
      </c>
      <c r="E60" s="290" t="s">
        <v>31</v>
      </c>
      <c r="F60" t="s">
        <v>32</v>
      </c>
      <c r="G60" s="287" t="s">
        <v>283</v>
      </c>
      <c r="H60" t="s">
        <v>284</v>
      </c>
      <c r="I60" s="287" t="s">
        <v>35</v>
      </c>
      <c r="J60" t="s">
        <v>36</v>
      </c>
      <c r="K60" s="292"/>
    </row>
    <row r="61" ht="16.8" spans="1:11">
      <c r="A61" s="287" t="s">
        <v>285</v>
      </c>
      <c r="B61" t="s">
        <v>286</v>
      </c>
      <c r="C61" s="288">
        <v>424</v>
      </c>
      <c r="D61" t="s">
        <v>39</v>
      </c>
      <c r="E61" s="290" t="s">
        <v>31</v>
      </c>
      <c r="F61" t="s">
        <v>32</v>
      </c>
      <c r="G61" s="287" t="s">
        <v>287</v>
      </c>
      <c r="H61" t="s">
        <v>288</v>
      </c>
      <c r="I61" s="287" t="s">
        <v>35</v>
      </c>
      <c r="J61" t="s">
        <v>36</v>
      </c>
      <c r="K61" s="292"/>
    </row>
    <row r="62" ht="16.8" spans="1:11">
      <c r="A62" s="287" t="s">
        <v>289</v>
      </c>
      <c r="B62" t="s">
        <v>290</v>
      </c>
      <c r="C62" s="288">
        <v>46.67</v>
      </c>
      <c r="D62" t="s">
        <v>39</v>
      </c>
      <c r="E62" s="290" t="s">
        <v>31</v>
      </c>
      <c r="F62" t="s">
        <v>32</v>
      </c>
      <c r="G62" s="287" t="s">
        <v>291</v>
      </c>
      <c r="H62" t="s">
        <v>292</v>
      </c>
      <c r="I62" s="287" t="s">
        <v>35</v>
      </c>
      <c r="J62" t="s">
        <v>36</v>
      </c>
      <c r="K62" s="292"/>
    </row>
    <row r="63" ht="16.8" spans="1:11">
      <c r="A63" s="287" t="s">
        <v>293</v>
      </c>
      <c r="B63" t="s">
        <v>294</v>
      </c>
      <c r="C63" s="288">
        <v>689</v>
      </c>
      <c r="D63" t="s">
        <v>30</v>
      </c>
      <c r="E63" s="290" t="s">
        <v>31</v>
      </c>
      <c r="F63" t="s">
        <v>32</v>
      </c>
      <c r="G63" s="287" t="s">
        <v>295</v>
      </c>
      <c r="H63" t="s">
        <v>296</v>
      </c>
      <c r="I63" s="287" t="s">
        <v>35</v>
      </c>
      <c r="J63" t="s">
        <v>36</v>
      </c>
      <c r="K63" s="292"/>
    </row>
    <row r="64" ht="16.8" spans="1:11">
      <c r="A64" s="287" t="s">
        <v>297</v>
      </c>
      <c r="B64" t="s">
        <v>298</v>
      </c>
      <c r="C64" s="288">
        <v>499</v>
      </c>
      <c r="D64" t="s">
        <v>30</v>
      </c>
      <c r="E64" s="290" t="s">
        <v>31</v>
      </c>
      <c r="F64" t="s">
        <v>32</v>
      </c>
      <c r="G64" s="287" t="s">
        <v>299</v>
      </c>
      <c r="H64" t="s">
        <v>300</v>
      </c>
      <c r="I64" s="287" t="s">
        <v>35</v>
      </c>
      <c r="J64" t="s">
        <v>36</v>
      </c>
      <c r="K64" s="292"/>
    </row>
    <row r="65" ht="16.8" spans="1:11">
      <c r="A65" s="287" t="s">
        <v>301</v>
      </c>
      <c r="B65" t="s">
        <v>302</v>
      </c>
      <c r="C65" s="288">
        <v>148.4</v>
      </c>
      <c r="D65" t="s">
        <v>39</v>
      </c>
      <c r="E65" s="290" t="s">
        <v>31</v>
      </c>
      <c r="F65" t="s">
        <v>32</v>
      </c>
      <c r="G65" s="287" t="s">
        <v>303</v>
      </c>
      <c r="H65" t="s">
        <v>304</v>
      </c>
      <c r="I65" s="287" t="s">
        <v>35</v>
      </c>
      <c r="J65" t="s">
        <v>36</v>
      </c>
      <c r="K65" s="292"/>
    </row>
    <row r="66" ht="16.8" spans="1:11">
      <c r="A66" s="287" t="s">
        <v>305</v>
      </c>
      <c r="B66" t="s">
        <v>306</v>
      </c>
      <c r="C66" s="288">
        <v>148.4</v>
      </c>
      <c r="D66" t="s">
        <v>30</v>
      </c>
      <c r="E66" s="290" t="s">
        <v>31</v>
      </c>
      <c r="F66" t="s">
        <v>32</v>
      </c>
      <c r="G66" s="287" t="s">
        <v>307</v>
      </c>
      <c r="H66" t="s">
        <v>308</v>
      </c>
      <c r="I66" s="287" t="s">
        <v>35</v>
      </c>
      <c r="J66" t="s">
        <v>36</v>
      </c>
      <c r="K66" s="292"/>
    </row>
    <row r="67" ht="16.8" spans="1:11">
      <c r="A67" s="287" t="s">
        <v>309</v>
      </c>
      <c r="B67" t="s">
        <v>310</v>
      </c>
      <c r="C67" s="288">
        <v>63.6</v>
      </c>
      <c r="D67" t="s">
        <v>90</v>
      </c>
      <c r="E67" s="290" t="s">
        <v>31</v>
      </c>
      <c r="F67" t="s">
        <v>32</v>
      </c>
      <c r="G67" s="287" t="s">
        <v>311</v>
      </c>
      <c r="H67" t="s">
        <v>312</v>
      </c>
      <c r="I67" s="287" t="s">
        <v>35</v>
      </c>
      <c r="J67" t="s">
        <v>36</v>
      </c>
      <c r="K67" s="292"/>
    </row>
    <row r="68" ht="16.8" spans="1:11">
      <c r="A68" s="287" t="s">
        <v>313</v>
      </c>
      <c r="B68" t="s">
        <v>314</v>
      </c>
      <c r="C68" s="288">
        <v>1219</v>
      </c>
      <c r="D68" t="s">
        <v>30</v>
      </c>
      <c r="E68" s="290" t="s">
        <v>31</v>
      </c>
      <c r="F68" t="s">
        <v>32</v>
      </c>
      <c r="G68" s="287" t="s">
        <v>315</v>
      </c>
      <c r="H68" t="s">
        <v>316</v>
      </c>
      <c r="I68" s="287" t="s">
        <v>35</v>
      </c>
      <c r="J68" t="s">
        <v>36</v>
      </c>
      <c r="K68" s="292"/>
    </row>
    <row r="69" ht="16.8" spans="1:11">
      <c r="A69" s="287" t="s">
        <v>317</v>
      </c>
      <c r="B69" t="s">
        <v>318</v>
      </c>
      <c r="C69" s="288">
        <v>436.67</v>
      </c>
      <c r="D69" t="s">
        <v>39</v>
      </c>
      <c r="E69" s="290" t="s">
        <v>31</v>
      </c>
      <c r="F69" t="s">
        <v>32</v>
      </c>
      <c r="G69" s="287" t="s">
        <v>319</v>
      </c>
      <c r="H69" t="s">
        <v>320</v>
      </c>
      <c r="I69" s="287" t="s">
        <v>35</v>
      </c>
      <c r="J69" t="s">
        <v>36</v>
      </c>
      <c r="K69" s="292"/>
    </row>
    <row r="70" ht="16.8" spans="1:11">
      <c r="A70" s="287" t="s">
        <v>321</v>
      </c>
      <c r="B70" t="s">
        <v>322</v>
      </c>
      <c r="C70" s="288">
        <v>63.6</v>
      </c>
      <c r="D70" t="s">
        <v>90</v>
      </c>
      <c r="E70" s="290" t="s">
        <v>31</v>
      </c>
      <c r="F70" t="s">
        <v>32</v>
      </c>
      <c r="G70" s="287" t="s">
        <v>323</v>
      </c>
      <c r="H70" t="s">
        <v>324</v>
      </c>
      <c r="I70" s="287" t="s">
        <v>35</v>
      </c>
      <c r="J70" t="s">
        <v>36</v>
      </c>
      <c r="K70" s="292"/>
    </row>
    <row r="71" ht="16.8" spans="1:11">
      <c r="A71" s="287" t="s">
        <v>325</v>
      </c>
      <c r="B71" t="s">
        <v>326</v>
      </c>
      <c r="C71" s="288">
        <v>2.12</v>
      </c>
      <c r="D71" t="s">
        <v>196</v>
      </c>
      <c r="E71" s="290" t="s">
        <v>31</v>
      </c>
      <c r="F71" t="s">
        <v>32</v>
      </c>
      <c r="G71" s="287" t="s">
        <v>327</v>
      </c>
      <c r="H71" t="s">
        <v>328</v>
      </c>
      <c r="I71" s="287" t="s">
        <v>35</v>
      </c>
      <c r="J71" t="s">
        <v>36</v>
      </c>
      <c r="K71" s="292"/>
    </row>
    <row r="72" ht="16.8" spans="1:11">
      <c r="A72" s="287" t="s">
        <v>329</v>
      </c>
      <c r="B72" t="s">
        <v>330</v>
      </c>
      <c r="C72" s="288">
        <v>1908</v>
      </c>
      <c r="D72" t="s">
        <v>95</v>
      </c>
      <c r="E72" s="290" t="s">
        <v>31</v>
      </c>
      <c r="F72" t="s">
        <v>32</v>
      </c>
      <c r="G72" s="287" t="s">
        <v>331</v>
      </c>
      <c r="H72" t="s">
        <v>332</v>
      </c>
      <c r="I72" s="287" t="s">
        <v>35</v>
      </c>
      <c r="J72" t="s">
        <v>36</v>
      </c>
      <c r="K72" s="292"/>
    </row>
    <row r="73" ht="16.8" spans="1:11">
      <c r="A73" s="287" t="s">
        <v>333</v>
      </c>
      <c r="B73" t="s">
        <v>334</v>
      </c>
      <c r="C73" s="288">
        <v>37.1</v>
      </c>
      <c r="D73" t="s">
        <v>141</v>
      </c>
      <c r="E73" s="290" t="s">
        <v>31</v>
      </c>
      <c r="F73" t="s">
        <v>32</v>
      </c>
      <c r="G73" s="287" t="s">
        <v>335</v>
      </c>
      <c r="H73" t="s">
        <v>336</v>
      </c>
      <c r="I73" s="287" t="s">
        <v>35</v>
      </c>
      <c r="J73" t="s">
        <v>36</v>
      </c>
      <c r="K73" s="292"/>
    </row>
    <row r="74" ht="16.8" spans="1:11">
      <c r="A74" s="287" t="s">
        <v>337</v>
      </c>
      <c r="B74" t="s">
        <v>338</v>
      </c>
      <c r="C74" s="288">
        <v>216.67</v>
      </c>
      <c r="D74" t="s">
        <v>54</v>
      </c>
      <c r="E74" s="290" t="s">
        <v>31</v>
      </c>
      <c r="F74" t="s">
        <v>32</v>
      </c>
      <c r="G74" s="287" t="s">
        <v>339</v>
      </c>
      <c r="H74" t="s">
        <v>340</v>
      </c>
      <c r="I74" s="287" t="s">
        <v>35</v>
      </c>
      <c r="J74" t="s">
        <v>36</v>
      </c>
      <c r="K74" s="292"/>
    </row>
    <row r="75" ht="16.8" spans="1:11">
      <c r="A75" s="287" t="s">
        <v>341</v>
      </c>
      <c r="B75" t="s">
        <v>342</v>
      </c>
      <c r="C75" s="288">
        <v>226.67</v>
      </c>
      <c r="D75" t="s">
        <v>39</v>
      </c>
      <c r="E75" s="290" t="s">
        <v>31</v>
      </c>
      <c r="F75" t="s">
        <v>32</v>
      </c>
      <c r="G75" s="287" t="s">
        <v>343</v>
      </c>
      <c r="H75" t="s">
        <v>344</v>
      </c>
      <c r="I75" s="287" t="s">
        <v>35</v>
      </c>
      <c r="J75" t="s">
        <v>36</v>
      </c>
      <c r="K75" s="292"/>
    </row>
    <row r="76" ht="16.8" spans="1:11">
      <c r="A76" s="287" t="s">
        <v>345</v>
      </c>
      <c r="B76" t="s">
        <v>346</v>
      </c>
      <c r="C76" s="288">
        <v>2968</v>
      </c>
      <c r="D76" t="s">
        <v>30</v>
      </c>
      <c r="E76" s="290" t="s">
        <v>31</v>
      </c>
      <c r="F76" t="s">
        <v>32</v>
      </c>
      <c r="G76" s="287" t="s">
        <v>347</v>
      </c>
      <c r="H76" t="s">
        <v>348</v>
      </c>
      <c r="I76" s="287" t="s">
        <v>35</v>
      </c>
      <c r="J76" t="s">
        <v>36</v>
      </c>
      <c r="K76" s="292"/>
    </row>
    <row r="77" ht="16.8" spans="1:11">
      <c r="A77" s="287" t="s">
        <v>349</v>
      </c>
      <c r="B77" t="s">
        <v>350</v>
      </c>
      <c r="C77" s="288">
        <v>636</v>
      </c>
      <c r="D77" t="s">
        <v>30</v>
      </c>
      <c r="E77" s="290" t="s">
        <v>31</v>
      </c>
      <c r="F77" t="s">
        <v>32</v>
      </c>
      <c r="G77" s="287" t="s">
        <v>351</v>
      </c>
      <c r="H77" t="s">
        <v>352</v>
      </c>
      <c r="I77" s="287" t="s">
        <v>35</v>
      </c>
      <c r="J77" t="s">
        <v>36</v>
      </c>
      <c r="K77" s="292"/>
    </row>
    <row r="78" ht="16.8" spans="1:11">
      <c r="A78" s="287" t="s">
        <v>353</v>
      </c>
      <c r="B78" t="s">
        <v>354</v>
      </c>
      <c r="C78" s="288">
        <v>111.3</v>
      </c>
      <c r="D78" t="s">
        <v>90</v>
      </c>
      <c r="E78" s="290" t="s">
        <v>31</v>
      </c>
      <c r="F78" t="s">
        <v>32</v>
      </c>
      <c r="G78" s="287" t="s">
        <v>355</v>
      </c>
      <c r="H78" t="s">
        <v>356</v>
      </c>
      <c r="I78" s="287" t="s">
        <v>35</v>
      </c>
      <c r="J78" t="s">
        <v>36</v>
      </c>
      <c r="K78" s="292"/>
    </row>
    <row r="79" ht="16.8" spans="1:11">
      <c r="A79" s="287" t="s">
        <v>357</v>
      </c>
      <c r="B79" t="s">
        <v>358</v>
      </c>
      <c r="C79" s="288">
        <v>848</v>
      </c>
      <c r="D79" t="s">
        <v>359</v>
      </c>
      <c r="E79" s="290" t="s">
        <v>31</v>
      </c>
      <c r="F79" t="s">
        <v>32</v>
      </c>
      <c r="G79" s="287" t="s">
        <v>360</v>
      </c>
      <c r="H79" t="s">
        <v>361</v>
      </c>
      <c r="I79" s="287" t="s">
        <v>35</v>
      </c>
      <c r="J79" t="s">
        <v>36</v>
      </c>
      <c r="K79" s="292"/>
    </row>
    <row r="80" ht="16.8" spans="1:11">
      <c r="A80" s="287" t="s">
        <v>362</v>
      </c>
      <c r="B80" t="s">
        <v>363</v>
      </c>
      <c r="C80" s="288">
        <v>201.4</v>
      </c>
      <c r="D80" t="s">
        <v>237</v>
      </c>
      <c r="E80" s="290" t="s">
        <v>31</v>
      </c>
      <c r="F80" t="s">
        <v>32</v>
      </c>
      <c r="G80" s="287" t="s">
        <v>364</v>
      </c>
      <c r="H80" t="s">
        <v>365</v>
      </c>
      <c r="I80" s="287" t="s">
        <v>35</v>
      </c>
      <c r="J80" t="s">
        <v>36</v>
      </c>
      <c r="K80" s="292"/>
    </row>
    <row r="81" ht="16.8" spans="1:11">
      <c r="A81" s="287" t="s">
        <v>366</v>
      </c>
      <c r="B81" t="s">
        <v>367</v>
      </c>
      <c r="C81" s="288">
        <v>948</v>
      </c>
      <c r="D81" t="s">
        <v>163</v>
      </c>
      <c r="E81" s="290" t="s">
        <v>31</v>
      </c>
      <c r="F81" t="s">
        <v>32</v>
      </c>
      <c r="G81" s="287" t="s">
        <v>368</v>
      </c>
      <c r="H81" t="s">
        <v>369</v>
      </c>
      <c r="I81" s="287" t="s">
        <v>35</v>
      </c>
      <c r="J81" t="s">
        <v>36</v>
      </c>
      <c r="K81" s="292"/>
    </row>
    <row r="82" ht="16.8" spans="1:11">
      <c r="A82" s="287" t="s">
        <v>370</v>
      </c>
      <c r="B82" t="s">
        <v>371</v>
      </c>
      <c r="C82" s="288">
        <v>742</v>
      </c>
      <c r="D82" t="s">
        <v>30</v>
      </c>
      <c r="E82" s="290" t="s">
        <v>31</v>
      </c>
      <c r="F82" t="s">
        <v>32</v>
      </c>
      <c r="G82" s="287" t="s">
        <v>372</v>
      </c>
      <c r="H82" t="s">
        <v>373</v>
      </c>
      <c r="I82" s="287" t="s">
        <v>35</v>
      </c>
      <c r="J82" t="s">
        <v>36</v>
      </c>
      <c r="K82" s="292"/>
    </row>
    <row r="83" ht="16.8" spans="1:11">
      <c r="A83" s="287" t="s">
        <v>374</v>
      </c>
      <c r="B83" t="s">
        <v>375</v>
      </c>
      <c r="C83" s="288">
        <v>848</v>
      </c>
      <c r="D83" t="s">
        <v>39</v>
      </c>
      <c r="E83" s="290" t="s">
        <v>31</v>
      </c>
      <c r="F83" t="s">
        <v>32</v>
      </c>
      <c r="G83" s="287" t="s">
        <v>376</v>
      </c>
      <c r="H83" t="s">
        <v>377</v>
      </c>
      <c r="I83" s="287" t="s">
        <v>35</v>
      </c>
      <c r="J83" t="s">
        <v>36</v>
      </c>
      <c r="K83" s="292"/>
    </row>
    <row r="84" ht="16.8" spans="1:11">
      <c r="A84" s="287" t="s">
        <v>378</v>
      </c>
      <c r="B84" t="s">
        <v>379</v>
      </c>
      <c r="C84" s="288">
        <v>180</v>
      </c>
      <c r="D84" t="s">
        <v>39</v>
      </c>
      <c r="E84" s="290" t="s">
        <v>31</v>
      </c>
      <c r="F84" t="s">
        <v>32</v>
      </c>
      <c r="G84" s="287" t="s">
        <v>380</v>
      </c>
      <c r="H84" t="s">
        <v>381</v>
      </c>
      <c r="I84" s="287" t="s">
        <v>35</v>
      </c>
      <c r="J84" t="s">
        <v>36</v>
      </c>
      <c r="K84" s="292"/>
    </row>
    <row r="85" ht="16.8" spans="1:11">
      <c r="A85" s="287" t="s">
        <v>382</v>
      </c>
      <c r="B85" t="s">
        <v>383</v>
      </c>
      <c r="C85" s="288">
        <v>2968</v>
      </c>
      <c r="D85" t="s">
        <v>30</v>
      </c>
      <c r="E85" s="290" t="s">
        <v>31</v>
      </c>
      <c r="F85" t="s">
        <v>32</v>
      </c>
      <c r="G85" s="287" t="s">
        <v>384</v>
      </c>
      <c r="H85" t="s">
        <v>385</v>
      </c>
      <c r="I85" s="287" t="s">
        <v>35</v>
      </c>
      <c r="J85" t="s">
        <v>36</v>
      </c>
      <c r="K85" s="292"/>
    </row>
    <row r="86" ht="16.8" spans="1:11">
      <c r="A86" s="287" t="s">
        <v>386</v>
      </c>
      <c r="B86" t="s">
        <v>387</v>
      </c>
      <c r="C86" s="288">
        <v>55.3</v>
      </c>
      <c r="D86" t="s">
        <v>39</v>
      </c>
      <c r="E86" s="290" t="s">
        <v>31</v>
      </c>
      <c r="F86" t="s">
        <v>32</v>
      </c>
      <c r="G86" s="287" t="s">
        <v>388</v>
      </c>
      <c r="H86" t="s">
        <v>389</v>
      </c>
      <c r="I86" s="287" t="s">
        <v>35</v>
      </c>
      <c r="J86" t="s">
        <v>36</v>
      </c>
      <c r="K86" s="292"/>
    </row>
    <row r="87" ht="16.8" spans="1:11">
      <c r="A87" s="287" t="s">
        <v>390</v>
      </c>
      <c r="B87" t="s">
        <v>391</v>
      </c>
      <c r="C87" s="288">
        <v>15</v>
      </c>
      <c r="D87" t="s">
        <v>100</v>
      </c>
      <c r="E87" s="290" t="s">
        <v>31</v>
      </c>
      <c r="F87" t="s">
        <v>32</v>
      </c>
      <c r="G87" s="287" t="s">
        <v>392</v>
      </c>
      <c r="H87" t="s">
        <v>393</v>
      </c>
      <c r="I87" s="287" t="s">
        <v>35</v>
      </c>
      <c r="J87" t="s">
        <v>36</v>
      </c>
      <c r="K87" s="292"/>
    </row>
    <row r="88" ht="16.8" spans="1:11">
      <c r="A88" s="287" t="s">
        <v>394</v>
      </c>
      <c r="B88" t="s">
        <v>395</v>
      </c>
      <c r="C88" s="288">
        <v>318</v>
      </c>
      <c r="D88" t="s">
        <v>39</v>
      </c>
      <c r="E88" s="290" t="s">
        <v>31</v>
      </c>
      <c r="F88" t="s">
        <v>32</v>
      </c>
      <c r="G88" s="287" t="s">
        <v>396</v>
      </c>
      <c r="H88" t="s">
        <v>397</v>
      </c>
      <c r="I88" s="287" t="s">
        <v>35</v>
      </c>
      <c r="J88" t="s">
        <v>36</v>
      </c>
      <c r="K88" s="292"/>
    </row>
    <row r="89" ht="16.8" spans="1:11">
      <c r="A89" s="287" t="s">
        <v>398</v>
      </c>
      <c r="B89" t="s">
        <v>399</v>
      </c>
      <c r="C89" s="288">
        <v>2968</v>
      </c>
      <c r="D89" t="s">
        <v>400</v>
      </c>
      <c r="E89" s="290" t="s">
        <v>31</v>
      </c>
      <c r="F89" t="s">
        <v>32</v>
      </c>
      <c r="G89" s="287" t="s">
        <v>401</v>
      </c>
      <c r="H89" t="s">
        <v>402</v>
      </c>
      <c r="I89" s="287" t="s">
        <v>35</v>
      </c>
      <c r="J89" t="s">
        <v>36</v>
      </c>
      <c r="K89" s="292"/>
    </row>
    <row r="90" ht="16.8" spans="1:11">
      <c r="A90" s="287" t="s">
        <v>403</v>
      </c>
      <c r="B90" t="s">
        <v>404</v>
      </c>
      <c r="C90" s="288">
        <v>1060</v>
      </c>
      <c r="D90" t="s">
        <v>158</v>
      </c>
      <c r="E90" s="290" t="s">
        <v>31</v>
      </c>
      <c r="F90" t="s">
        <v>32</v>
      </c>
      <c r="G90" s="287" t="s">
        <v>405</v>
      </c>
      <c r="H90" t="s">
        <v>406</v>
      </c>
      <c r="I90" s="287" t="s">
        <v>35</v>
      </c>
      <c r="J90" t="s">
        <v>36</v>
      </c>
      <c r="K90" s="292"/>
    </row>
    <row r="91" ht="16.8" spans="1:11">
      <c r="A91" s="287" t="s">
        <v>407</v>
      </c>
      <c r="B91" t="s">
        <v>408</v>
      </c>
      <c r="C91" s="288">
        <v>148.4</v>
      </c>
      <c r="D91" t="s">
        <v>54</v>
      </c>
      <c r="E91" s="290" t="s">
        <v>31</v>
      </c>
      <c r="F91" t="s">
        <v>32</v>
      </c>
      <c r="G91" s="287" t="s">
        <v>409</v>
      </c>
      <c r="H91" t="s">
        <v>410</v>
      </c>
      <c r="I91" s="287" t="s">
        <v>35</v>
      </c>
      <c r="J91" t="s">
        <v>36</v>
      </c>
      <c r="K91" s="292"/>
    </row>
    <row r="92" ht="16.8" spans="1:11">
      <c r="A92" s="287" t="s">
        <v>411</v>
      </c>
      <c r="B92" t="s">
        <v>412</v>
      </c>
      <c r="C92" s="288">
        <v>266.67</v>
      </c>
      <c r="D92" t="s">
        <v>39</v>
      </c>
      <c r="E92" s="290" t="s">
        <v>31</v>
      </c>
      <c r="F92" t="s">
        <v>32</v>
      </c>
      <c r="G92" s="287" t="s">
        <v>413</v>
      </c>
      <c r="H92" t="s">
        <v>414</v>
      </c>
      <c r="I92" s="287" t="s">
        <v>35</v>
      </c>
      <c r="J92" t="s">
        <v>36</v>
      </c>
      <c r="K92" s="292"/>
    </row>
    <row r="93" ht="16.8" spans="1:11">
      <c r="A93" s="287" t="s">
        <v>415</v>
      </c>
      <c r="B93" t="s">
        <v>416</v>
      </c>
      <c r="C93" s="288">
        <v>1590</v>
      </c>
      <c r="D93" t="s">
        <v>85</v>
      </c>
      <c r="E93" s="290" t="s">
        <v>31</v>
      </c>
      <c r="F93" t="s">
        <v>32</v>
      </c>
      <c r="G93" s="287" t="s">
        <v>417</v>
      </c>
      <c r="H93" t="s">
        <v>418</v>
      </c>
      <c r="I93" s="287" t="s">
        <v>35</v>
      </c>
      <c r="J93" t="s">
        <v>36</v>
      </c>
      <c r="K93" s="292"/>
    </row>
    <row r="94" ht="16.8" spans="1:11">
      <c r="A94" s="287" t="s">
        <v>419</v>
      </c>
      <c r="B94" t="s">
        <v>420</v>
      </c>
      <c r="C94" s="288">
        <v>62.87</v>
      </c>
      <c r="D94" t="s">
        <v>39</v>
      </c>
      <c r="E94" s="290" t="s">
        <v>31</v>
      </c>
      <c r="F94" t="s">
        <v>32</v>
      </c>
      <c r="G94" s="287" t="s">
        <v>421</v>
      </c>
      <c r="H94" t="s">
        <v>422</v>
      </c>
      <c r="I94" s="287" t="s">
        <v>35</v>
      </c>
      <c r="J94" t="s">
        <v>36</v>
      </c>
      <c r="K94" s="292"/>
    </row>
    <row r="95" ht="16.8" spans="1:11">
      <c r="A95" s="287" t="s">
        <v>423</v>
      </c>
      <c r="B95" t="s">
        <v>424</v>
      </c>
      <c r="C95" s="288">
        <v>116.67</v>
      </c>
      <c r="D95" t="s">
        <v>39</v>
      </c>
      <c r="E95" s="290" t="s">
        <v>31</v>
      </c>
      <c r="F95" t="s">
        <v>32</v>
      </c>
      <c r="G95" s="287" t="s">
        <v>425</v>
      </c>
      <c r="H95" t="s">
        <v>426</v>
      </c>
      <c r="I95" s="287" t="s">
        <v>35</v>
      </c>
      <c r="J95" t="s">
        <v>36</v>
      </c>
      <c r="K95" s="292"/>
    </row>
    <row r="96" ht="16.8" spans="1:11">
      <c r="A96" s="287" t="s">
        <v>427</v>
      </c>
      <c r="B96" t="s">
        <v>428</v>
      </c>
      <c r="C96" s="288">
        <v>21.2</v>
      </c>
      <c r="D96" t="s">
        <v>39</v>
      </c>
      <c r="E96" s="290" t="s">
        <v>31</v>
      </c>
      <c r="F96" t="s">
        <v>32</v>
      </c>
      <c r="G96" s="287" t="s">
        <v>429</v>
      </c>
      <c r="H96" t="s">
        <v>430</v>
      </c>
      <c r="I96" s="287" t="s">
        <v>35</v>
      </c>
      <c r="J96" t="s">
        <v>36</v>
      </c>
      <c r="K96" s="292"/>
    </row>
    <row r="97" ht="16.8" spans="1:11">
      <c r="A97" s="287" t="s">
        <v>431</v>
      </c>
      <c r="B97" t="s">
        <v>432</v>
      </c>
      <c r="C97" s="288">
        <v>69.82</v>
      </c>
      <c r="D97" t="s">
        <v>39</v>
      </c>
      <c r="E97" s="290" t="s">
        <v>31</v>
      </c>
      <c r="F97" t="s">
        <v>32</v>
      </c>
      <c r="G97" s="287" t="s">
        <v>433</v>
      </c>
      <c r="H97" t="s">
        <v>434</v>
      </c>
      <c r="I97" s="287" t="s">
        <v>35</v>
      </c>
      <c r="J97" t="s">
        <v>36</v>
      </c>
      <c r="K97" s="292"/>
    </row>
    <row r="98" ht="16.8" spans="1:11">
      <c r="A98" s="287" t="s">
        <v>435</v>
      </c>
      <c r="B98" t="s">
        <v>436</v>
      </c>
      <c r="C98" s="288">
        <v>763.2</v>
      </c>
      <c r="D98" t="s">
        <v>30</v>
      </c>
      <c r="E98" s="290" t="s">
        <v>31</v>
      </c>
      <c r="F98" t="s">
        <v>32</v>
      </c>
      <c r="G98" s="287" t="s">
        <v>437</v>
      </c>
      <c r="H98" t="s">
        <v>438</v>
      </c>
      <c r="I98" s="287" t="s">
        <v>35</v>
      </c>
      <c r="J98" t="s">
        <v>36</v>
      </c>
      <c r="K98" s="292"/>
    </row>
    <row r="99" ht="16.8" spans="1:11">
      <c r="A99" s="287" t="s">
        <v>439</v>
      </c>
      <c r="B99" t="s">
        <v>440</v>
      </c>
      <c r="C99" s="288">
        <v>400</v>
      </c>
      <c r="D99" t="s">
        <v>30</v>
      </c>
      <c r="E99" s="290" t="s">
        <v>31</v>
      </c>
      <c r="F99" t="s">
        <v>32</v>
      </c>
      <c r="G99" s="287" t="s">
        <v>441</v>
      </c>
      <c r="H99" t="s">
        <v>442</v>
      </c>
      <c r="I99" s="287" t="s">
        <v>35</v>
      </c>
      <c r="J99" t="s">
        <v>36</v>
      </c>
      <c r="K99" s="292"/>
    </row>
    <row r="100" ht="16.8" spans="1:11">
      <c r="A100" s="287" t="s">
        <v>443</v>
      </c>
      <c r="B100" t="s">
        <v>444</v>
      </c>
      <c r="C100" s="288">
        <v>50.88</v>
      </c>
      <c r="D100" t="s">
        <v>39</v>
      </c>
      <c r="E100" s="290" t="s">
        <v>31</v>
      </c>
      <c r="F100" t="s">
        <v>32</v>
      </c>
      <c r="G100" s="287" t="s">
        <v>445</v>
      </c>
      <c r="H100" t="s">
        <v>446</v>
      </c>
      <c r="I100" s="287" t="s">
        <v>35</v>
      </c>
      <c r="J100" t="s">
        <v>36</v>
      </c>
      <c r="K100" s="292"/>
    </row>
    <row r="101" ht="16.8" spans="1:11">
      <c r="A101" s="287" t="s">
        <v>447</v>
      </c>
      <c r="B101" t="s">
        <v>448</v>
      </c>
      <c r="C101" s="288">
        <v>27.56</v>
      </c>
      <c r="D101" t="s">
        <v>30</v>
      </c>
      <c r="E101" s="290" t="s">
        <v>31</v>
      </c>
      <c r="F101" t="s">
        <v>32</v>
      </c>
      <c r="G101" s="287" t="s">
        <v>449</v>
      </c>
      <c r="H101" t="s">
        <v>450</v>
      </c>
      <c r="I101" s="287" t="s">
        <v>35</v>
      </c>
      <c r="J101" t="s">
        <v>36</v>
      </c>
      <c r="K101" s="292"/>
    </row>
    <row r="102" ht="16.8" spans="1:11">
      <c r="A102" s="287" t="s">
        <v>451</v>
      </c>
      <c r="B102" t="s">
        <v>452</v>
      </c>
      <c r="C102" s="288">
        <v>636</v>
      </c>
      <c r="D102" t="s">
        <v>30</v>
      </c>
      <c r="E102" s="290" t="s">
        <v>31</v>
      </c>
      <c r="F102" t="s">
        <v>32</v>
      </c>
      <c r="G102" s="287" t="s">
        <v>453</v>
      </c>
      <c r="H102" t="s">
        <v>454</v>
      </c>
      <c r="I102" s="287" t="s">
        <v>35</v>
      </c>
      <c r="J102" t="s">
        <v>36</v>
      </c>
      <c r="K102" s="292"/>
    </row>
    <row r="103" ht="16.8" spans="1:11">
      <c r="A103" s="287" t="s">
        <v>455</v>
      </c>
      <c r="B103" t="s">
        <v>456</v>
      </c>
      <c r="C103" s="288">
        <v>1.93</v>
      </c>
      <c r="D103" t="s">
        <v>196</v>
      </c>
      <c r="E103" s="290" t="s">
        <v>31</v>
      </c>
      <c r="F103" t="s">
        <v>32</v>
      </c>
      <c r="G103" s="287" t="s">
        <v>457</v>
      </c>
      <c r="H103" t="s">
        <v>458</v>
      </c>
      <c r="I103" s="287" t="s">
        <v>35</v>
      </c>
      <c r="J103" t="s">
        <v>36</v>
      </c>
      <c r="K103" s="292"/>
    </row>
    <row r="104" ht="16.8" spans="1:11">
      <c r="A104" s="287" t="s">
        <v>459</v>
      </c>
      <c r="B104" t="s">
        <v>460</v>
      </c>
      <c r="C104" s="288">
        <v>106</v>
      </c>
      <c r="D104" t="s">
        <v>39</v>
      </c>
      <c r="E104" s="290" t="s">
        <v>31</v>
      </c>
      <c r="F104" t="s">
        <v>32</v>
      </c>
      <c r="G104" s="287" t="s">
        <v>461</v>
      </c>
      <c r="H104" t="s">
        <v>462</v>
      </c>
      <c r="I104" s="287" t="s">
        <v>35</v>
      </c>
      <c r="J104" t="s">
        <v>36</v>
      </c>
      <c r="K104" s="292"/>
    </row>
    <row r="105" ht="16.8" spans="1:11">
      <c r="A105" s="287" t="s">
        <v>463</v>
      </c>
      <c r="B105" t="s">
        <v>464</v>
      </c>
      <c r="C105" s="288">
        <v>416.67</v>
      </c>
      <c r="D105" t="s">
        <v>30</v>
      </c>
      <c r="E105" s="290" t="s">
        <v>31</v>
      </c>
      <c r="F105" t="s">
        <v>32</v>
      </c>
      <c r="G105" s="287" t="s">
        <v>465</v>
      </c>
      <c r="H105" t="s">
        <v>466</v>
      </c>
      <c r="I105" s="287" t="s">
        <v>35</v>
      </c>
      <c r="J105" t="s">
        <v>36</v>
      </c>
      <c r="K105" s="292"/>
    </row>
    <row r="106" ht="16.8" spans="1:11">
      <c r="A106" s="287" t="s">
        <v>467</v>
      </c>
      <c r="B106" t="s">
        <v>468</v>
      </c>
      <c r="C106" s="288">
        <v>190.8</v>
      </c>
      <c r="D106" t="s">
        <v>141</v>
      </c>
      <c r="E106" s="290" t="s">
        <v>31</v>
      </c>
      <c r="F106" t="s">
        <v>32</v>
      </c>
      <c r="G106" s="287" t="s">
        <v>469</v>
      </c>
      <c r="H106" t="s">
        <v>470</v>
      </c>
      <c r="I106" s="287" t="s">
        <v>35</v>
      </c>
      <c r="J106" t="s">
        <v>36</v>
      </c>
      <c r="K106" s="292"/>
    </row>
    <row r="107" ht="16.8" spans="1:11">
      <c r="A107" s="287" t="s">
        <v>471</v>
      </c>
      <c r="B107" t="s">
        <v>472</v>
      </c>
      <c r="C107" s="288">
        <v>212</v>
      </c>
      <c r="D107" t="s">
        <v>30</v>
      </c>
      <c r="E107" s="290" t="s">
        <v>31</v>
      </c>
      <c r="F107" t="s">
        <v>32</v>
      </c>
      <c r="G107" s="287" t="s">
        <v>473</v>
      </c>
      <c r="H107" t="s">
        <v>474</v>
      </c>
      <c r="I107" s="287" t="s">
        <v>35</v>
      </c>
      <c r="J107" t="s">
        <v>36</v>
      </c>
      <c r="K107" s="292"/>
    </row>
    <row r="108" ht="16.8" spans="1:11">
      <c r="A108" s="287" t="s">
        <v>475</v>
      </c>
      <c r="B108" t="s">
        <v>476</v>
      </c>
      <c r="C108" s="288">
        <v>62.54</v>
      </c>
      <c r="D108" t="s">
        <v>39</v>
      </c>
      <c r="E108" s="290" t="s">
        <v>31</v>
      </c>
      <c r="F108" t="s">
        <v>32</v>
      </c>
      <c r="G108" s="287" t="s">
        <v>477</v>
      </c>
      <c r="H108" t="s">
        <v>478</v>
      </c>
      <c r="I108" s="287" t="s">
        <v>35</v>
      </c>
      <c r="J108" t="s">
        <v>36</v>
      </c>
      <c r="K108" s="292"/>
    </row>
    <row r="109" ht="16.8" spans="1:11">
      <c r="A109" s="287" t="s">
        <v>479</v>
      </c>
      <c r="B109" t="s">
        <v>480</v>
      </c>
      <c r="C109" s="288">
        <v>2544</v>
      </c>
      <c r="D109" t="s">
        <v>30</v>
      </c>
      <c r="E109" s="290" t="s">
        <v>31</v>
      </c>
      <c r="F109" t="s">
        <v>32</v>
      </c>
      <c r="G109" s="287" t="s">
        <v>481</v>
      </c>
      <c r="H109" t="s">
        <v>482</v>
      </c>
      <c r="I109" s="287" t="s">
        <v>35</v>
      </c>
      <c r="J109" t="s">
        <v>36</v>
      </c>
      <c r="K109" s="292"/>
    </row>
    <row r="110" ht="16.8" spans="1:11">
      <c r="A110" s="287" t="s">
        <v>483</v>
      </c>
      <c r="B110" t="s">
        <v>484</v>
      </c>
      <c r="C110" s="288">
        <v>848</v>
      </c>
      <c r="D110" t="s">
        <v>44</v>
      </c>
      <c r="E110" s="290" t="s">
        <v>31</v>
      </c>
      <c r="F110" t="s">
        <v>32</v>
      </c>
      <c r="G110" s="287" t="s">
        <v>485</v>
      </c>
      <c r="H110" t="s">
        <v>486</v>
      </c>
      <c r="I110" s="287" t="s">
        <v>35</v>
      </c>
      <c r="J110" t="s">
        <v>36</v>
      </c>
      <c r="K110" s="292"/>
    </row>
    <row r="111" ht="16.8" spans="1:11">
      <c r="A111" s="287" t="s">
        <v>487</v>
      </c>
      <c r="B111" t="s">
        <v>488</v>
      </c>
      <c r="C111" s="288">
        <v>63.6</v>
      </c>
      <c r="D111" t="s">
        <v>90</v>
      </c>
      <c r="E111" s="290" t="s">
        <v>31</v>
      </c>
      <c r="F111" t="s">
        <v>32</v>
      </c>
      <c r="G111" s="287" t="s">
        <v>489</v>
      </c>
      <c r="H111" t="s">
        <v>490</v>
      </c>
      <c r="I111" s="287" t="s">
        <v>35</v>
      </c>
      <c r="J111" t="s">
        <v>36</v>
      </c>
      <c r="K111" s="292"/>
    </row>
    <row r="112" ht="16.8" spans="1:11">
      <c r="A112" s="287" t="s">
        <v>491</v>
      </c>
      <c r="B112" t="s">
        <v>492</v>
      </c>
      <c r="C112" s="288">
        <v>530</v>
      </c>
      <c r="D112" t="s">
        <v>493</v>
      </c>
      <c r="E112" s="290" t="s">
        <v>31</v>
      </c>
      <c r="F112" t="s">
        <v>32</v>
      </c>
      <c r="G112" s="287" t="s">
        <v>494</v>
      </c>
      <c r="H112" t="s">
        <v>495</v>
      </c>
      <c r="I112" s="287" t="s">
        <v>35</v>
      </c>
      <c r="J112" t="s">
        <v>36</v>
      </c>
      <c r="K112" s="292"/>
    </row>
    <row r="113" ht="16.8" spans="1:11">
      <c r="A113" s="287" t="s">
        <v>496</v>
      </c>
      <c r="B113" t="s">
        <v>497</v>
      </c>
      <c r="C113" s="288">
        <v>2120</v>
      </c>
      <c r="D113" t="s">
        <v>30</v>
      </c>
      <c r="E113" s="290" t="s">
        <v>31</v>
      </c>
      <c r="F113" t="s">
        <v>32</v>
      </c>
      <c r="G113" s="287" t="s">
        <v>498</v>
      </c>
      <c r="H113" t="s">
        <v>499</v>
      </c>
      <c r="I113" s="287" t="s">
        <v>35</v>
      </c>
      <c r="J113" t="s">
        <v>36</v>
      </c>
      <c r="K113" s="292"/>
    </row>
    <row r="114" ht="16.8" spans="1:11">
      <c r="A114" s="287" t="s">
        <v>500</v>
      </c>
      <c r="B114" t="s">
        <v>501</v>
      </c>
      <c r="C114" s="288">
        <v>424</v>
      </c>
      <c r="D114" t="s">
        <v>30</v>
      </c>
      <c r="E114" s="290" t="s">
        <v>31</v>
      </c>
      <c r="F114" t="s">
        <v>32</v>
      </c>
      <c r="G114" s="287" t="s">
        <v>502</v>
      </c>
      <c r="H114" t="s">
        <v>503</v>
      </c>
      <c r="I114" s="287" t="s">
        <v>35</v>
      </c>
      <c r="J114" t="s">
        <v>36</v>
      </c>
      <c r="K114" s="292"/>
    </row>
    <row r="115" ht="16.8" spans="1:11">
      <c r="A115" s="287" t="s">
        <v>504</v>
      </c>
      <c r="B115" t="s">
        <v>505</v>
      </c>
      <c r="C115" s="288">
        <v>530</v>
      </c>
      <c r="D115" t="s">
        <v>95</v>
      </c>
      <c r="E115" s="290" t="s">
        <v>31</v>
      </c>
      <c r="F115" t="s">
        <v>32</v>
      </c>
      <c r="G115" s="287" t="s">
        <v>506</v>
      </c>
      <c r="H115" t="s">
        <v>507</v>
      </c>
      <c r="I115" s="287" t="s">
        <v>35</v>
      </c>
      <c r="J115" t="s">
        <v>36</v>
      </c>
      <c r="K115" s="292"/>
    </row>
    <row r="116" ht="16.8" spans="1:11">
      <c r="A116" s="287" t="s">
        <v>508</v>
      </c>
      <c r="B116" t="s">
        <v>509</v>
      </c>
      <c r="C116" s="288">
        <v>2.12</v>
      </c>
      <c r="D116" t="s">
        <v>196</v>
      </c>
      <c r="E116" s="290" t="s">
        <v>31</v>
      </c>
      <c r="F116" t="s">
        <v>32</v>
      </c>
      <c r="G116" s="287" t="s">
        <v>510</v>
      </c>
      <c r="H116" t="s">
        <v>511</v>
      </c>
      <c r="I116" s="287" t="s">
        <v>35</v>
      </c>
      <c r="J116" t="s">
        <v>36</v>
      </c>
      <c r="K116" s="292"/>
    </row>
    <row r="117" ht="16.8" spans="1:11">
      <c r="A117" s="287" t="s">
        <v>512</v>
      </c>
      <c r="B117" t="s">
        <v>513</v>
      </c>
      <c r="C117" s="288">
        <v>2066.67</v>
      </c>
      <c r="D117" t="s">
        <v>76</v>
      </c>
      <c r="E117" s="290" t="s">
        <v>31</v>
      </c>
      <c r="F117" t="s">
        <v>32</v>
      </c>
      <c r="G117" s="287" t="s">
        <v>514</v>
      </c>
      <c r="H117" t="s">
        <v>515</v>
      </c>
      <c r="I117" s="287" t="s">
        <v>35</v>
      </c>
      <c r="J117" t="s">
        <v>36</v>
      </c>
      <c r="K117" s="292"/>
    </row>
    <row r="118" ht="16.8" spans="1:11">
      <c r="A118" s="287" t="s">
        <v>516</v>
      </c>
      <c r="B118" t="s">
        <v>517</v>
      </c>
      <c r="C118" s="288">
        <v>40.63</v>
      </c>
      <c r="D118" t="s">
        <v>39</v>
      </c>
      <c r="E118" s="290" t="s">
        <v>31</v>
      </c>
      <c r="F118" t="s">
        <v>32</v>
      </c>
      <c r="G118" s="287" t="s">
        <v>518</v>
      </c>
      <c r="H118" t="s">
        <v>519</v>
      </c>
      <c r="I118" s="287" t="s">
        <v>35</v>
      </c>
      <c r="J118" t="s">
        <v>36</v>
      </c>
      <c r="K118" s="292"/>
    </row>
    <row r="119" ht="16.8" spans="1:11">
      <c r="A119" s="287" t="s">
        <v>520</v>
      </c>
      <c r="B119" t="s">
        <v>521</v>
      </c>
      <c r="C119" s="288">
        <v>530</v>
      </c>
      <c r="D119" t="s">
        <v>359</v>
      </c>
      <c r="E119" s="290" t="s">
        <v>31</v>
      </c>
      <c r="F119" t="s">
        <v>32</v>
      </c>
      <c r="G119" s="287" t="s">
        <v>522</v>
      </c>
      <c r="H119" t="s">
        <v>523</v>
      </c>
      <c r="I119" s="287" t="s">
        <v>35</v>
      </c>
      <c r="J119" t="s">
        <v>36</v>
      </c>
      <c r="K119" s="292"/>
    </row>
    <row r="120" ht="16.8" spans="1:11">
      <c r="A120" s="287" t="s">
        <v>524</v>
      </c>
      <c r="B120" t="s">
        <v>525</v>
      </c>
      <c r="C120" s="288">
        <v>2438</v>
      </c>
      <c r="D120" t="s">
        <v>85</v>
      </c>
      <c r="E120" s="290" t="s">
        <v>31</v>
      </c>
      <c r="F120" t="s">
        <v>32</v>
      </c>
      <c r="G120" s="287" t="s">
        <v>526</v>
      </c>
      <c r="H120" t="s">
        <v>527</v>
      </c>
      <c r="I120" s="287" t="s">
        <v>35</v>
      </c>
      <c r="J120" t="s">
        <v>36</v>
      </c>
      <c r="K120" s="292"/>
    </row>
    <row r="121" ht="16.8" spans="1:11">
      <c r="A121" s="287" t="s">
        <v>528</v>
      </c>
      <c r="B121" t="s">
        <v>529</v>
      </c>
      <c r="C121" s="288">
        <v>4333.33</v>
      </c>
      <c r="D121" t="s">
        <v>30</v>
      </c>
      <c r="E121" s="290" t="s">
        <v>31</v>
      </c>
      <c r="F121" t="s">
        <v>32</v>
      </c>
      <c r="G121" s="287" t="s">
        <v>530</v>
      </c>
      <c r="H121" t="s">
        <v>531</v>
      </c>
      <c r="I121" s="287" t="s">
        <v>35</v>
      </c>
      <c r="J121" t="s">
        <v>36</v>
      </c>
      <c r="K121" s="292"/>
    </row>
    <row r="122" ht="16.8" spans="1:11">
      <c r="A122" s="287" t="s">
        <v>532</v>
      </c>
      <c r="B122" t="s">
        <v>533</v>
      </c>
      <c r="C122" s="288">
        <v>50</v>
      </c>
      <c r="D122" t="s">
        <v>54</v>
      </c>
      <c r="E122" s="290" t="s">
        <v>31</v>
      </c>
      <c r="F122" t="s">
        <v>32</v>
      </c>
      <c r="G122" s="287" t="s">
        <v>534</v>
      </c>
      <c r="H122" t="s">
        <v>535</v>
      </c>
      <c r="I122" s="287" t="s">
        <v>35</v>
      </c>
      <c r="J122" t="s">
        <v>36</v>
      </c>
      <c r="K122" s="292"/>
    </row>
    <row r="123" ht="16.8" spans="1:11">
      <c r="A123" s="287" t="s">
        <v>536</v>
      </c>
      <c r="B123" t="s">
        <v>537</v>
      </c>
      <c r="C123" s="288">
        <v>3180</v>
      </c>
      <c r="D123" t="s">
        <v>30</v>
      </c>
      <c r="E123" s="290" t="s">
        <v>31</v>
      </c>
      <c r="F123" t="s">
        <v>32</v>
      </c>
      <c r="G123" s="287" t="s">
        <v>538</v>
      </c>
      <c r="H123" t="s">
        <v>539</v>
      </c>
      <c r="I123" s="287" t="s">
        <v>35</v>
      </c>
      <c r="J123" t="s">
        <v>36</v>
      </c>
      <c r="K123" s="292"/>
    </row>
    <row r="124" ht="16.8" spans="1:11">
      <c r="A124" s="287" t="s">
        <v>540</v>
      </c>
      <c r="B124" t="s">
        <v>541</v>
      </c>
      <c r="C124" s="288">
        <v>0.06</v>
      </c>
      <c r="D124" t="s">
        <v>49</v>
      </c>
      <c r="E124" s="290" t="s">
        <v>31</v>
      </c>
      <c r="F124" t="s">
        <v>32</v>
      </c>
      <c r="G124" s="287" t="s">
        <v>542</v>
      </c>
      <c r="H124" t="s">
        <v>543</v>
      </c>
      <c r="I124" s="287" t="s">
        <v>35</v>
      </c>
      <c r="J124" t="s">
        <v>36</v>
      </c>
      <c r="K124" s="292"/>
    </row>
    <row r="125" ht="16.8" spans="1:11">
      <c r="A125" s="287" t="s">
        <v>544</v>
      </c>
      <c r="B125" t="s">
        <v>545</v>
      </c>
      <c r="C125" s="288">
        <v>253.33</v>
      </c>
      <c r="D125" t="s">
        <v>30</v>
      </c>
      <c r="E125" s="290" t="s">
        <v>31</v>
      </c>
      <c r="F125" t="s">
        <v>32</v>
      </c>
      <c r="G125" s="287" t="s">
        <v>546</v>
      </c>
      <c r="H125" t="s">
        <v>547</v>
      </c>
      <c r="I125" s="287" t="s">
        <v>35</v>
      </c>
      <c r="J125" t="s">
        <v>36</v>
      </c>
      <c r="K125" s="292"/>
    </row>
    <row r="126" ht="16.8" spans="1:11">
      <c r="A126" s="287" t="s">
        <v>548</v>
      </c>
      <c r="B126" t="s">
        <v>549</v>
      </c>
      <c r="C126" s="288">
        <v>174.14</v>
      </c>
      <c r="D126" t="s">
        <v>39</v>
      </c>
      <c r="E126" s="290" t="s">
        <v>31</v>
      </c>
      <c r="F126" t="s">
        <v>32</v>
      </c>
      <c r="G126" s="287" t="s">
        <v>550</v>
      </c>
      <c r="H126" t="s">
        <v>551</v>
      </c>
      <c r="I126" s="287" t="s">
        <v>35</v>
      </c>
      <c r="J126" t="s">
        <v>36</v>
      </c>
      <c r="K126" s="292"/>
    </row>
    <row r="127" ht="16.8" spans="1:11">
      <c r="A127" s="287" t="s">
        <v>552</v>
      </c>
      <c r="B127" t="s">
        <v>553</v>
      </c>
      <c r="C127" s="288">
        <v>63.6</v>
      </c>
      <c r="D127" t="s">
        <v>554</v>
      </c>
      <c r="E127" s="290" t="s">
        <v>31</v>
      </c>
      <c r="F127" t="s">
        <v>32</v>
      </c>
      <c r="G127" s="287" t="s">
        <v>555</v>
      </c>
      <c r="H127" t="s">
        <v>556</v>
      </c>
      <c r="I127" s="287" t="s">
        <v>35</v>
      </c>
      <c r="J127" t="s">
        <v>36</v>
      </c>
      <c r="K127" s="292"/>
    </row>
    <row r="128" ht="16.8" spans="1:11">
      <c r="A128" s="287" t="s">
        <v>557</v>
      </c>
      <c r="B128" t="s">
        <v>558</v>
      </c>
      <c r="C128" s="288">
        <v>74.2</v>
      </c>
      <c r="D128" t="s">
        <v>559</v>
      </c>
      <c r="E128" s="290" t="s">
        <v>31</v>
      </c>
      <c r="F128" t="s">
        <v>32</v>
      </c>
      <c r="G128" s="287" t="s">
        <v>560</v>
      </c>
      <c r="H128" t="s">
        <v>561</v>
      </c>
      <c r="I128" s="287" t="s">
        <v>35</v>
      </c>
      <c r="J128" t="s">
        <v>36</v>
      </c>
      <c r="K128" s="292"/>
    </row>
    <row r="129" ht="16.8" spans="1:11">
      <c r="A129" s="287" t="s">
        <v>562</v>
      </c>
      <c r="B129" t="s">
        <v>563</v>
      </c>
      <c r="C129" s="288">
        <v>344.5</v>
      </c>
      <c r="D129" t="s">
        <v>90</v>
      </c>
      <c r="E129" s="290" t="s">
        <v>31</v>
      </c>
      <c r="F129" t="s">
        <v>32</v>
      </c>
      <c r="G129" s="287" t="s">
        <v>564</v>
      </c>
      <c r="H129" t="s">
        <v>565</v>
      </c>
      <c r="I129" s="287" t="s">
        <v>35</v>
      </c>
      <c r="J129" t="s">
        <v>36</v>
      </c>
      <c r="K129" s="292"/>
    </row>
    <row r="130" ht="16.8" spans="1:11">
      <c r="A130" s="287" t="s">
        <v>566</v>
      </c>
      <c r="B130" t="s">
        <v>567</v>
      </c>
      <c r="C130" s="288">
        <v>63.6</v>
      </c>
      <c r="D130" t="s">
        <v>90</v>
      </c>
      <c r="E130" s="290" t="s">
        <v>31</v>
      </c>
      <c r="F130" t="s">
        <v>32</v>
      </c>
      <c r="G130" s="287" t="s">
        <v>568</v>
      </c>
      <c r="H130" t="s">
        <v>569</v>
      </c>
      <c r="I130" s="287" t="s">
        <v>35</v>
      </c>
      <c r="J130" t="s">
        <v>36</v>
      </c>
      <c r="K130" s="292"/>
    </row>
    <row r="131" ht="16.8" spans="1:11">
      <c r="A131" s="287" t="s">
        <v>570</v>
      </c>
      <c r="B131" t="s">
        <v>571</v>
      </c>
      <c r="C131" s="288">
        <v>10</v>
      </c>
      <c r="D131" t="s">
        <v>100</v>
      </c>
      <c r="E131" s="290" t="s">
        <v>31</v>
      </c>
      <c r="F131" t="s">
        <v>32</v>
      </c>
      <c r="G131" s="287" t="s">
        <v>572</v>
      </c>
      <c r="H131" t="s">
        <v>573</v>
      </c>
      <c r="I131" s="287" t="s">
        <v>35</v>
      </c>
      <c r="J131" t="s">
        <v>36</v>
      </c>
      <c r="K131" s="292"/>
    </row>
    <row r="132" ht="16.8" spans="1:11">
      <c r="A132" s="287" t="s">
        <v>574</v>
      </c>
      <c r="B132" t="s">
        <v>575</v>
      </c>
      <c r="C132" s="288">
        <v>55</v>
      </c>
      <c r="D132" t="s">
        <v>39</v>
      </c>
      <c r="E132" s="290" t="s">
        <v>31</v>
      </c>
      <c r="F132" t="s">
        <v>32</v>
      </c>
      <c r="G132" s="287" t="s">
        <v>576</v>
      </c>
      <c r="H132" t="s">
        <v>577</v>
      </c>
      <c r="I132" s="287" t="s">
        <v>35</v>
      </c>
      <c r="J132" t="s">
        <v>36</v>
      </c>
      <c r="K132" s="292"/>
    </row>
    <row r="133" ht="16.8" spans="1:11">
      <c r="A133" s="287" t="s">
        <v>578</v>
      </c>
      <c r="B133" t="s">
        <v>579</v>
      </c>
      <c r="C133" s="288">
        <v>1272</v>
      </c>
      <c r="D133" t="s">
        <v>493</v>
      </c>
      <c r="E133" s="290" t="s">
        <v>31</v>
      </c>
      <c r="F133" t="s">
        <v>32</v>
      </c>
      <c r="G133" s="287" t="s">
        <v>580</v>
      </c>
      <c r="H133" t="s">
        <v>581</v>
      </c>
      <c r="I133" s="287" t="s">
        <v>35</v>
      </c>
      <c r="J133" t="s">
        <v>36</v>
      </c>
      <c r="K133" s="292"/>
    </row>
    <row r="134" ht="16.8" spans="1:11">
      <c r="A134" s="287" t="s">
        <v>582</v>
      </c>
      <c r="B134" t="s">
        <v>583</v>
      </c>
      <c r="C134" s="288">
        <v>371</v>
      </c>
      <c r="D134" t="s">
        <v>30</v>
      </c>
      <c r="E134" s="290" t="s">
        <v>31</v>
      </c>
      <c r="F134" t="s">
        <v>32</v>
      </c>
      <c r="G134" s="287" t="s">
        <v>584</v>
      </c>
      <c r="H134" t="s">
        <v>585</v>
      </c>
      <c r="I134" s="287" t="s">
        <v>35</v>
      </c>
      <c r="J134" t="s">
        <v>36</v>
      </c>
      <c r="K134" s="292"/>
    </row>
    <row r="135" ht="16.8" spans="1:11">
      <c r="A135" s="287" t="s">
        <v>586</v>
      </c>
      <c r="B135" t="s">
        <v>587</v>
      </c>
      <c r="C135" s="288">
        <v>42.4</v>
      </c>
      <c r="D135" t="s">
        <v>39</v>
      </c>
      <c r="E135" s="290" t="s">
        <v>31</v>
      </c>
      <c r="F135" t="s">
        <v>32</v>
      </c>
      <c r="G135" s="287" t="s">
        <v>588</v>
      </c>
      <c r="H135" t="s">
        <v>589</v>
      </c>
      <c r="I135" s="287" t="s">
        <v>35</v>
      </c>
      <c r="J135" t="s">
        <v>36</v>
      </c>
      <c r="K135" s="292"/>
    </row>
    <row r="136" ht="16.8" spans="1:11">
      <c r="A136" s="287" t="s">
        <v>590</v>
      </c>
      <c r="B136" t="s">
        <v>591</v>
      </c>
      <c r="C136" s="288">
        <v>74.2</v>
      </c>
      <c r="D136" t="s">
        <v>39</v>
      </c>
      <c r="E136" s="290" t="s">
        <v>31</v>
      </c>
      <c r="F136" t="s">
        <v>32</v>
      </c>
      <c r="G136" s="287" t="s">
        <v>592</v>
      </c>
      <c r="H136" t="s">
        <v>593</v>
      </c>
      <c r="I136" s="287" t="s">
        <v>35</v>
      </c>
      <c r="J136" t="s">
        <v>36</v>
      </c>
      <c r="K136" s="292"/>
    </row>
    <row r="137" ht="16.8" spans="1:11">
      <c r="A137" s="287" t="s">
        <v>594</v>
      </c>
      <c r="B137" t="s">
        <v>595</v>
      </c>
      <c r="C137" s="288">
        <v>3500</v>
      </c>
      <c r="D137" t="s">
        <v>596</v>
      </c>
      <c r="E137" s="290" t="s">
        <v>31</v>
      </c>
      <c r="F137" t="s">
        <v>32</v>
      </c>
      <c r="G137" s="287" t="s">
        <v>597</v>
      </c>
      <c r="H137" t="s">
        <v>598</v>
      </c>
      <c r="I137" s="287" t="s">
        <v>35</v>
      </c>
      <c r="J137" t="s">
        <v>36</v>
      </c>
      <c r="K137" s="292"/>
    </row>
    <row r="138" ht="16.8" spans="1:11">
      <c r="A138" s="287" t="s">
        <v>599</v>
      </c>
      <c r="B138" t="s">
        <v>600</v>
      </c>
      <c r="C138" s="288">
        <v>652.96</v>
      </c>
      <c r="D138" t="s">
        <v>141</v>
      </c>
      <c r="E138" s="290" t="s">
        <v>31</v>
      </c>
      <c r="F138" t="s">
        <v>32</v>
      </c>
      <c r="G138" s="287" t="s">
        <v>601</v>
      </c>
      <c r="H138" t="s">
        <v>602</v>
      </c>
      <c r="I138" s="287" t="s">
        <v>35</v>
      </c>
      <c r="J138" t="s">
        <v>36</v>
      </c>
      <c r="K138" s="292"/>
    </row>
    <row r="139" ht="16.8" spans="1:11">
      <c r="A139" s="287" t="s">
        <v>603</v>
      </c>
      <c r="B139" t="s">
        <v>604</v>
      </c>
      <c r="C139" s="288">
        <v>614.8</v>
      </c>
      <c r="D139" t="s">
        <v>39</v>
      </c>
      <c r="E139" s="290" t="s">
        <v>31</v>
      </c>
      <c r="F139" t="s">
        <v>32</v>
      </c>
      <c r="G139" s="287" t="s">
        <v>605</v>
      </c>
      <c r="H139" t="s">
        <v>606</v>
      </c>
      <c r="I139" s="287" t="s">
        <v>35</v>
      </c>
      <c r="J139" t="s">
        <v>36</v>
      </c>
      <c r="K139" s="292"/>
    </row>
    <row r="140" ht="16.8" spans="1:11">
      <c r="A140" s="287" t="s">
        <v>607</v>
      </c>
      <c r="B140" t="s">
        <v>608</v>
      </c>
      <c r="C140" s="288">
        <v>293.33</v>
      </c>
      <c r="D140" t="s">
        <v>54</v>
      </c>
      <c r="E140" s="290" t="s">
        <v>31</v>
      </c>
      <c r="F140" t="s">
        <v>32</v>
      </c>
      <c r="G140" s="287" t="s">
        <v>609</v>
      </c>
      <c r="H140" t="s">
        <v>610</v>
      </c>
      <c r="I140" s="287" t="s">
        <v>35</v>
      </c>
      <c r="J140" t="s">
        <v>36</v>
      </c>
      <c r="K140" s="292"/>
    </row>
    <row r="141" ht="16.8" spans="1:11">
      <c r="A141" s="287" t="s">
        <v>611</v>
      </c>
      <c r="B141" t="s">
        <v>612</v>
      </c>
      <c r="C141" s="288">
        <v>700</v>
      </c>
      <c r="D141" t="s">
        <v>95</v>
      </c>
      <c r="E141" s="290" t="s">
        <v>31</v>
      </c>
      <c r="F141" t="s">
        <v>32</v>
      </c>
      <c r="G141" s="287" t="s">
        <v>613</v>
      </c>
      <c r="H141" t="s">
        <v>614</v>
      </c>
      <c r="I141" s="287" t="s">
        <v>35</v>
      </c>
      <c r="J141" t="s">
        <v>36</v>
      </c>
      <c r="K141" s="292"/>
    </row>
    <row r="142" ht="16.8" spans="1:11">
      <c r="A142" s="287" t="s">
        <v>615</v>
      </c>
      <c r="B142" t="s">
        <v>616</v>
      </c>
      <c r="C142" s="288">
        <v>316.67</v>
      </c>
      <c r="D142" t="s">
        <v>30</v>
      </c>
      <c r="E142" s="290" t="s">
        <v>31</v>
      </c>
      <c r="F142" t="s">
        <v>32</v>
      </c>
      <c r="G142" s="287" t="s">
        <v>617</v>
      </c>
      <c r="H142" t="s">
        <v>618</v>
      </c>
      <c r="I142" s="287" t="s">
        <v>35</v>
      </c>
      <c r="J142" t="s">
        <v>36</v>
      </c>
      <c r="K142" s="292"/>
    </row>
    <row r="143" ht="16.8" spans="1:11">
      <c r="A143" s="287" t="s">
        <v>619</v>
      </c>
      <c r="B143" t="s">
        <v>620</v>
      </c>
      <c r="C143" s="288">
        <v>120</v>
      </c>
      <c r="D143" t="s">
        <v>621</v>
      </c>
      <c r="E143" s="290" t="s">
        <v>31</v>
      </c>
      <c r="F143" t="s">
        <v>32</v>
      </c>
      <c r="G143" s="287" t="s">
        <v>622</v>
      </c>
      <c r="H143" t="s">
        <v>623</v>
      </c>
      <c r="I143" s="287" t="s">
        <v>35</v>
      </c>
      <c r="J143" t="s">
        <v>36</v>
      </c>
      <c r="K143" s="292"/>
    </row>
    <row r="144" ht="16.8" spans="1:11">
      <c r="A144" s="287" t="s">
        <v>624</v>
      </c>
      <c r="B144" t="s">
        <v>625</v>
      </c>
      <c r="C144" s="288">
        <v>650</v>
      </c>
      <c r="D144" t="s">
        <v>493</v>
      </c>
      <c r="E144" s="290" t="s">
        <v>31</v>
      </c>
      <c r="F144" t="s">
        <v>32</v>
      </c>
      <c r="G144" s="287" t="s">
        <v>626</v>
      </c>
      <c r="H144" t="s">
        <v>627</v>
      </c>
      <c r="I144" s="287" t="s">
        <v>35</v>
      </c>
      <c r="J144" t="s">
        <v>36</v>
      </c>
      <c r="K144" s="292"/>
    </row>
    <row r="145" ht="16.8" spans="1:11">
      <c r="A145" s="287" t="s">
        <v>628</v>
      </c>
      <c r="B145" t="s">
        <v>629</v>
      </c>
      <c r="C145" s="288">
        <v>1353.33</v>
      </c>
      <c r="D145" t="s">
        <v>76</v>
      </c>
      <c r="E145" s="290" t="s">
        <v>31</v>
      </c>
      <c r="F145" t="s">
        <v>32</v>
      </c>
      <c r="G145" s="287" t="s">
        <v>630</v>
      </c>
      <c r="H145" t="s">
        <v>631</v>
      </c>
      <c r="I145" s="287" t="s">
        <v>35</v>
      </c>
      <c r="J145" t="s">
        <v>36</v>
      </c>
      <c r="K145" s="292"/>
    </row>
    <row r="146" ht="16.8" spans="1:11">
      <c r="A146" s="287" t="s">
        <v>632</v>
      </c>
      <c r="B146" t="s">
        <v>633</v>
      </c>
      <c r="C146" s="288">
        <v>26.5</v>
      </c>
      <c r="D146" t="s">
        <v>141</v>
      </c>
      <c r="E146" s="290" t="s">
        <v>31</v>
      </c>
      <c r="F146" t="s">
        <v>32</v>
      </c>
      <c r="G146" s="287" t="s">
        <v>634</v>
      </c>
      <c r="H146" t="s">
        <v>635</v>
      </c>
      <c r="I146" s="287" t="s">
        <v>35</v>
      </c>
      <c r="J146" t="s">
        <v>36</v>
      </c>
      <c r="K146" s="292"/>
    </row>
    <row r="147" ht="16.8" spans="1:11">
      <c r="A147" s="287" t="s">
        <v>636</v>
      </c>
      <c r="B147" t="s">
        <v>637</v>
      </c>
      <c r="C147" s="288">
        <v>2120</v>
      </c>
      <c r="D147" t="s">
        <v>30</v>
      </c>
      <c r="E147" s="290" t="s">
        <v>31</v>
      </c>
      <c r="F147" t="s">
        <v>32</v>
      </c>
      <c r="G147" s="287" t="s">
        <v>638</v>
      </c>
      <c r="H147" t="s">
        <v>639</v>
      </c>
      <c r="I147" s="287" t="s">
        <v>35</v>
      </c>
      <c r="J147" t="s">
        <v>36</v>
      </c>
      <c r="K147" s="292"/>
    </row>
    <row r="148" ht="16.8" spans="1:11">
      <c r="A148" s="287" t="s">
        <v>640</v>
      </c>
      <c r="B148" t="s">
        <v>641</v>
      </c>
      <c r="C148" s="288">
        <v>1590</v>
      </c>
      <c r="D148" t="s">
        <v>95</v>
      </c>
      <c r="E148" s="290" t="s">
        <v>31</v>
      </c>
      <c r="F148" t="s">
        <v>32</v>
      </c>
      <c r="G148" s="287" t="s">
        <v>642</v>
      </c>
      <c r="H148" t="s">
        <v>643</v>
      </c>
      <c r="I148" s="287" t="s">
        <v>35</v>
      </c>
      <c r="J148" t="s">
        <v>36</v>
      </c>
      <c r="K148" s="292"/>
    </row>
    <row r="149" ht="16.8" spans="1:11">
      <c r="A149" s="287" t="s">
        <v>644</v>
      </c>
      <c r="B149" t="s">
        <v>645</v>
      </c>
      <c r="C149" s="288">
        <v>416.67</v>
      </c>
      <c r="D149" t="s">
        <v>400</v>
      </c>
      <c r="E149" s="290" t="s">
        <v>31</v>
      </c>
      <c r="F149" t="s">
        <v>32</v>
      </c>
      <c r="G149" s="287" t="s">
        <v>646</v>
      </c>
      <c r="H149" t="s">
        <v>647</v>
      </c>
      <c r="I149" s="287" t="s">
        <v>35</v>
      </c>
      <c r="J149" t="s">
        <v>36</v>
      </c>
      <c r="K149" s="292"/>
    </row>
    <row r="150" ht="16.8" spans="1:11">
      <c r="A150" s="287" t="s">
        <v>648</v>
      </c>
      <c r="B150" t="s">
        <v>649</v>
      </c>
      <c r="C150" s="288">
        <v>196.57</v>
      </c>
      <c r="D150" t="s">
        <v>39</v>
      </c>
      <c r="E150" s="290" t="s">
        <v>31</v>
      </c>
      <c r="F150" t="s">
        <v>32</v>
      </c>
      <c r="G150" s="287" t="s">
        <v>650</v>
      </c>
      <c r="H150" t="s">
        <v>651</v>
      </c>
      <c r="I150" s="287" t="s">
        <v>35</v>
      </c>
      <c r="J150" t="s">
        <v>36</v>
      </c>
      <c r="K150" s="292"/>
    </row>
    <row r="151" ht="16.8" spans="1:11">
      <c r="A151" s="287" t="s">
        <v>652</v>
      </c>
      <c r="B151" t="s">
        <v>653</v>
      </c>
      <c r="C151" s="288">
        <v>3180</v>
      </c>
      <c r="D151" t="s">
        <v>67</v>
      </c>
      <c r="E151" s="290" t="s">
        <v>31</v>
      </c>
      <c r="F151" t="s">
        <v>32</v>
      </c>
      <c r="G151" s="287" t="s">
        <v>654</v>
      </c>
      <c r="H151" t="s">
        <v>655</v>
      </c>
      <c r="I151" s="287" t="s">
        <v>35</v>
      </c>
      <c r="J151" t="s">
        <v>36</v>
      </c>
      <c r="K151" s="292"/>
    </row>
    <row r="152" ht="16.8" spans="1:11">
      <c r="A152" s="287" t="s">
        <v>656</v>
      </c>
      <c r="B152" t="s">
        <v>657</v>
      </c>
      <c r="C152" s="288">
        <v>1060</v>
      </c>
      <c r="D152" t="s">
        <v>30</v>
      </c>
      <c r="E152" s="290" t="s">
        <v>31</v>
      </c>
      <c r="F152" t="s">
        <v>32</v>
      </c>
      <c r="G152" s="287" t="s">
        <v>658</v>
      </c>
      <c r="H152" t="s">
        <v>659</v>
      </c>
      <c r="I152" s="287" t="s">
        <v>35</v>
      </c>
      <c r="J152" t="s">
        <v>36</v>
      </c>
      <c r="K152" s="292"/>
    </row>
    <row r="153" ht="16.8" spans="1:11">
      <c r="A153" s="287" t="s">
        <v>660</v>
      </c>
      <c r="B153" t="s">
        <v>661</v>
      </c>
      <c r="C153" s="288">
        <v>173.33</v>
      </c>
      <c r="D153" t="s">
        <v>39</v>
      </c>
      <c r="E153" s="290" t="s">
        <v>31</v>
      </c>
      <c r="F153" t="s">
        <v>32</v>
      </c>
      <c r="G153" s="287" t="s">
        <v>662</v>
      </c>
      <c r="H153" t="s">
        <v>663</v>
      </c>
      <c r="I153" s="287" t="s">
        <v>35</v>
      </c>
      <c r="J153" t="s">
        <v>36</v>
      </c>
      <c r="K153" s="292"/>
    </row>
    <row r="154" ht="16.8" spans="1:11">
      <c r="A154" s="287" t="s">
        <v>664</v>
      </c>
      <c r="B154" t="s">
        <v>665</v>
      </c>
      <c r="C154" s="288">
        <v>74.2</v>
      </c>
      <c r="D154" t="s">
        <v>39</v>
      </c>
      <c r="E154" s="290" t="s">
        <v>31</v>
      </c>
      <c r="F154" t="s">
        <v>32</v>
      </c>
      <c r="G154" s="287" t="s">
        <v>666</v>
      </c>
      <c r="H154" t="s">
        <v>667</v>
      </c>
      <c r="I154" s="287" t="s">
        <v>35</v>
      </c>
      <c r="J154" t="s">
        <v>36</v>
      </c>
      <c r="K154" s="292"/>
    </row>
    <row r="155" ht="16.8" spans="1:11">
      <c r="A155" s="287" t="s">
        <v>668</v>
      </c>
      <c r="B155" t="s">
        <v>669</v>
      </c>
      <c r="C155" s="288">
        <v>318</v>
      </c>
      <c r="D155" t="s">
        <v>39</v>
      </c>
      <c r="E155" s="290" t="s">
        <v>31</v>
      </c>
      <c r="F155" t="s">
        <v>32</v>
      </c>
      <c r="G155" s="287" t="s">
        <v>670</v>
      </c>
      <c r="H155" t="s">
        <v>671</v>
      </c>
      <c r="I155" s="287" t="s">
        <v>35</v>
      </c>
      <c r="J155" t="s">
        <v>36</v>
      </c>
      <c r="K155" s="292"/>
    </row>
    <row r="156" ht="16.8" spans="1:11">
      <c r="A156" s="287" t="s">
        <v>672</v>
      </c>
      <c r="B156" t="s">
        <v>673</v>
      </c>
      <c r="C156" s="288">
        <v>212</v>
      </c>
      <c r="D156" t="s">
        <v>39</v>
      </c>
      <c r="E156" s="290" t="s">
        <v>31</v>
      </c>
      <c r="F156" t="s">
        <v>32</v>
      </c>
      <c r="G156" s="287" t="s">
        <v>674</v>
      </c>
      <c r="H156" t="s">
        <v>675</v>
      </c>
      <c r="I156" s="287" t="s">
        <v>35</v>
      </c>
      <c r="J156" t="s">
        <v>36</v>
      </c>
      <c r="K156" s="292"/>
    </row>
    <row r="157" ht="16.8" spans="1:11">
      <c r="A157" s="287" t="s">
        <v>676</v>
      </c>
      <c r="B157" t="s">
        <v>677</v>
      </c>
      <c r="C157" s="288">
        <v>106</v>
      </c>
      <c r="D157" t="s">
        <v>39</v>
      </c>
      <c r="E157" s="290" t="s">
        <v>31</v>
      </c>
      <c r="F157" t="s">
        <v>32</v>
      </c>
      <c r="G157" s="287" t="s">
        <v>678</v>
      </c>
      <c r="H157" t="s">
        <v>679</v>
      </c>
      <c r="I157" s="287" t="s">
        <v>35</v>
      </c>
      <c r="J157" t="s">
        <v>36</v>
      </c>
      <c r="K157" s="292"/>
    </row>
    <row r="158" ht="16.8" spans="1:11">
      <c r="A158" s="287" t="s">
        <v>680</v>
      </c>
      <c r="B158" t="s">
        <v>681</v>
      </c>
      <c r="C158" s="288">
        <v>848</v>
      </c>
      <c r="D158" t="s">
        <v>493</v>
      </c>
      <c r="E158" s="290" t="s">
        <v>31</v>
      </c>
      <c r="F158" t="s">
        <v>32</v>
      </c>
      <c r="G158" s="287" t="s">
        <v>682</v>
      </c>
      <c r="H158" t="s">
        <v>683</v>
      </c>
      <c r="I158" s="287" t="s">
        <v>35</v>
      </c>
      <c r="J158" t="s">
        <v>36</v>
      </c>
      <c r="K158" s="292"/>
    </row>
    <row r="159" ht="16.8" spans="1:11">
      <c r="A159" s="287" t="s">
        <v>684</v>
      </c>
      <c r="B159" t="s">
        <v>685</v>
      </c>
      <c r="C159" s="288">
        <v>106</v>
      </c>
      <c r="D159" t="s">
        <v>90</v>
      </c>
      <c r="E159" s="290" t="s">
        <v>31</v>
      </c>
      <c r="F159" t="s">
        <v>32</v>
      </c>
      <c r="G159" s="287" t="s">
        <v>686</v>
      </c>
      <c r="H159" t="s">
        <v>687</v>
      </c>
      <c r="I159" s="287" t="s">
        <v>35</v>
      </c>
      <c r="J159" t="s">
        <v>36</v>
      </c>
      <c r="K159" s="292"/>
    </row>
    <row r="160" ht="16.8" spans="1:11">
      <c r="A160" s="287" t="s">
        <v>688</v>
      </c>
      <c r="B160" t="s">
        <v>689</v>
      </c>
      <c r="C160" s="288">
        <v>46.64</v>
      </c>
      <c r="D160" t="s">
        <v>30</v>
      </c>
      <c r="E160" s="290" t="s">
        <v>31</v>
      </c>
      <c r="F160" t="s">
        <v>32</v>
      </c>
      <c r="G160" s="287" t="s">
        <v>690</v>
      </c>
      <c r="H160" t="s">
        <v>691</v>
      </c>
      <c r="I160" s="287" t="s">
        <v>35</v>
      </c>
      <c r="J160" t="s">
        <v>36</v>
      </c>
      <c r="K160" s="292"/>
    </row>
    <row r="161" ht="16.8" spans="1:11">
      <c r="A161" s="287" t="s">
        <v>692</v>
      </c>
      <c r="B161" t="s">
        <v>693</v>
      </c>
      <c r="C161" s="288">
        <v>190.8</v>
      </c>
      <c r="D161" t="s">
        <v>44</v>
      </c>
      <c r="E161" s="290" t="s">
        <v>31</v>
      </c>
      <c r="F161" t="s">
        <v>32</v>
      </c>
      <c r="G161" s="287" t="s">
        <v>694</v>
      </c>
      <c r="H161" t="s">
        <v>695</v>
      </c>
      <c r="I161" s="287" t="s">
        <v>35</v>
      </c>
      <c r="J161" t="s">
        <v>36</v>
      </c>
      <c r="K161" s="292"/>
    </row>
    <row r="162" ht="16.8" spans="1:11">
      <c r="A162" s="287" t="s">
        <v>696</v>
      </c>
      <c r="B162" t="s">
        <v>697</v>
      </c>
      <c r="C162" s="288">
        <v>1187.2</v>
      </c>
      <c r="D162" t="s">
        <v>30</v>
      </c>
      <c r="E162" s="290" t="s">
        <v>31</v>
      </c>
      <c r="F162" t="s">
        <v>32</v>
      </c>
      <c r="G162" s="287" t="s">
        <v>698</v>
      </c>
      <c r="H162" t="s">
        <v>699</v>
      </c>
      <c r="I162" s="287" t="s">
        <v>35</v>
      </c>
      <c r="J162" t="s">
        <v>36</v>
      </c>
      <c r="K162" s="292"/>
    </row>
    <row r="163" ht="16.8" spans="1:11">
      <c r="A163" s="287" t="s">
        <v>700</v>
      </c>
      <c r="B163" t="s">
        <v>701</v>
      </c>
      <c r="C163" s="288">
        <v>0.95</v>
      </c>
      <c r="D163" t="s">
        <v>196</v>
      </c>
      <c r="E163" s="290" t="s">
        <v>31</v>
      </c>
      <c r="F163" t="s">
        <v>32</v>
      </c>
      <c r="G163" s="287" t="s">
        <v>702</v>
      </c>
      <c r="H163" t="s">
        <v>703</v>
      </c>
      <c r="I163" s="287" t="s">
        <v>35</v>
      </c>
      <c r="J163" t="s">
        <v>36</v>
      </c>
      <c r="K163" s="292"/>
    </row>
    <row r="164" ht="16.8" spans="1:11">
      <c r="A164" s="287" t="s">
        <v>704</v>
      </c>
      <c r="B164" t="s">
        <v>705</v>
      </c>
      <c r="C164" s="288">
        <v>106</v>
      </c>
      <c r="D164" t="s">
        <v>39</v>
      </c>
      <c r="E164" s="290" t="s">
        <v>31</v>
      </c>
      <c r="F164" t="s">
        <v>32</v>
      </c>
      <c r="G164" s="287" t="s">
        <v>706</v>
      </c>
      <c r="H164" t="s">
        <v>707</v>
      </c>
      <c r="I164" s="287" t="s">
        <v>35</v>
      </c>
      <c r="J164" t="s">
        <v>36</v>
      </c>
      <c r="K164" s="292"/>
    </row>
    <row r="165" ht="16.8" spans="1:11">
      <c r="A165" s="287" t="s">
        <v>708</v>
      </c>
      <c r="B165" t="s">
        <v>709</v>
      </c>
      <c r="C165" s="288">
        <v>190.8</v>
      </c>
      <c r="D165" t="s">
        <v>39</v>
      </c>
      <c r="E165" s="290" t="s">
        <v>31</v>
      </c>
      <c r="F165" t="s">
        <v>32</v>
      </c>
      <c r="G165" s="287" t="s">
        <v>710</v>
      </c>
      <c r="H165" t="s">
        <v>711</v>
      </c>
      <c r="I165" s="287" t="s">
        <v>35</v>
      </c>
      <c r="J165" t="s">
        <v>36</v>
      </c>
      <c r="K165" s="292"/>
    </row>
    <row r="166" ht="16.8" spans="1:11">
      <c r="A166" s="287" t="s">
        <v>712</v>
      </c>
      <c r="B166" t="s">
        <v>713</v>
      </c>
      <c r="C166" s="288">
        <v>31.8</v>
      </c>
      <c r="D166" t="s">
        <v>141</v>
      </c>
      <c r="E166" s="290" t="s">
        <v>31</v>
      </c>
      <c r="F166" t="s">
        <v>32</v>
      </c>
      <c r="G166" s="287" t="s">
        <v>714</v>
      </c>
      <c r="H166" t="s">
        <v>715</v>
      </c>
      <c r="I166" s="287" t="s">
        <v>35</v>
      </c>
      <c r="J166" t="s">
        <v>36</v>
      </c>
      <c r="K166" s="292"/>
    </row>
    <row r="167" ht="16.8" spans="1:11">
      <c r="A167" s="287" t="s">
        <v>716</v>
      </c>
      <c r="B167" t="s">
        <v>717</v>
      </c>
      <c r="C167" s="288">
        <v>636</v>
      </c>
      <c r="D167" t="s">
        <v>39</v>
      </c>
      <c r="E167" s="290" t="s">
        <v>31</v>
      </c>
      <c r="F167" t="s">
        <v>32</v>
      </c>
      <c r="G167" s="287" t="s">
        <v>718</v>
      </c>
      <c r="H167" t="s">
        <v>719</v>
      </c>
      <c r="I167" s="287" t="s">
        <v>35</v>
      </c>
      <c r="J167" t="s">
        <v>36</v>
      </c>
      <c r="K167" s="292"/>
    </row>
    <row r="168" ht="16.8" spans="1:11">
      <c r="A168" s="287" t="s">
        <v>720</v>
      </c>
      <c r="B168" t="s">
        <v>721</v>
      </c>
      <c r="C168" s="288">
        <v>46.67</v>
      </c>
      <c r="D168" t="s">
        <v>39</v>
      </c>
      <c r="E168" s="290" t="s">
        <v>31</v>
      </c>
      <c r="F168" t="s">
        <v>32</v>
      </c>
      <c r="G168" s="287" t="s">
        <v>722</v>
      </c>
      <c r="H168" t="s">
        <v>723</v>
      </c>
      <c r="I168" s="287" t="s">
        <v>35</v>
      </c>
      <c r="J168" t="s">
        <v>36</v>
      </c>
      <c r="K168" s="292"/>
    </row>
    <row r="169" ht="16.8" spans="1:11">
      <c r="A169" s="287" t="s">
        <v>724</v>
      </c>
      <c r="B169" t="s">
        <v>725</v>
      </c>
      <c r="C169" s="288">
        <v>1500</v>
      </c>
      <c r="D169" t="s">
        <v>158</v>
      </c>
      <c r="E169" s="290" t="s">
        <v>31</v>
      </c>
      <c r="F169" t="s">
        <v>32</v>
      </c>
      <c r="G169" s="287" t="s">
        <v>726</v>
      </c>
      <c r="H169" t="s">
        <v>727</v>
      </c>
      <c r="I169" s="287" t="s">
        <v>35</v>
      </c>
      <c r="J169" t="s">
        <v>36</v>
      </c>
      <c r="K169" s="292"/>
    </row>
    <row r="170" ht="16.8" spans="1:11">
      <c r="A170" s="287" t="s">
        <v>728</v>
      </c>
      <c r="B170" t="s">
        <v>729</v>
      </c>
      <c r="C170" s="288">
        <v>79.5</v>
      </c>
      <c r="D170" t="s">
        <v>554</v>
      </c>
      <c r="E170" s="290" t="s">
        <v>31</v>
      </c>
      <c r="F170" t="s">
        <v>32</v>
      </c>
      <c r="G170" s="287" t="s">
        <v>730</v>
      </c>
      <c r="H170" t="s">
        <v>731</v>
      </c>
      <c r="I170" s="287" t="s">
        <v>35</v>
      </c>
      <c r="J170" t="s">
        <v>36</v>
      </c>
      <c r="K170" s="292"/>
    </row>
    <row r="171" ht="16.8" spans="1:11">
      <c r="A171" s="287" t="s">
        <v>732</v>
      </c>
      <c r="B171" t="s">
        <v>733</v>
      </c>
      <c r="C171" s="288">
        <v>31.8</v>
      </c>
      <c r="D171" t="s">
        <v>141</v>
      </c>
      <c r="E171" s="290" t="s">
        <v>31</v>
      </c>
      <c r="F171" t="s">
        <v>32</v>
      </c>
      <c r="G171" s="287" t="s">
        <v>734</v>
      </c>
      <c r="H171" t="s">
        <v>735</v>
      </c>
      <c r="I171" s="287" t="s">
        <v>35</v>
      </c>
      <c r="J171" t="s">
        <v>36</v>
      </c>
      <c r="K171" s="292"/>
    </row>
    <row r="172" ht="16.8" spans="1:11">
      <c r="A172" s="287" t="s">
        <v>736</v>
      </c>
      <c r="B172" t="s">
        <v>737</v>
      </c>
      <c r="C172" s="288">
        <v>233</v>
      </c>
      <c r="D172" t="s">
        <v>30</v>
      </c>
      <c r="E172" s="290" t="s">
        <v>31</v>
      </c>
      <c r="F172" t="s">
        <v>32</v>
      </c>
      <c r="G172" s="287" t="s">
        <v>738</v>
      </c>
      <c r="H172" t="s">
        <v>739</v>
      </c>
      <c r="I172" s="287" t="s">
        <v>35</v>
      </c>
      <c r="J172" t="s">
        <v>36</v>
      </c>
      <c r="K172" s="292"/>
    </row>
    <row r="173" ht="16.8" spans="1:11">
      <c r="A173" s="287" t="s">
        <v>740</v>
      </c>
      <c r="B173" t="s">
        <v>741</v>
      </c>
      <c r="C173" s="288">
        <v>159</v>
      </c>
      <c r="D173" t="s">
        <v>44</v>
      </c>
      <c r="E173" s="290" t="s">
        <v>31</v>
      </c>
      <c r="F173" t="s">
        <v>32</v>
      </c>
      <c r="G173" s="287" t="s">
        <v>742</v>
      </c>
      <c r="H173" t="s">
        <v>743</v>
      </c>
      <c r="I173" s="287" t="s">
        <v>35</v>
      </c>
      <c r="J173" t="s">
        <v>36</v>
      </c>
      <c r="K173" s="292"/>
    </row>
    <row r="174" ht="16.8" spans="1:11">
      <c r="A174" s="287" t="s">
        <v>744</v>
      </c>
      <c r="B174" t="s">
        <v>745</v>
      </c>
      <c r="C174" s="288">
        <v>21.2</v>
      </c>
      <c r="D174" t="s">
        <v>90</v>
      </c>
      <c r="E174" s="290" t="s">
        <v>31</v>
      </c>
      <c r="F174" t="s">
        <v>32</v>
      </c>
      <c r="G174" s="287" t="s">
        <v>746</v>
      </c>
      <c r="H174" t="s">
        <v>747</v>
      </c>
      <c r="I174" s="287" t="s">
        <v>35</v>
      </c>
      <c r="J174" t="s">
        <v>36</v>
      </c>
      <c r="K174" s="292"/>
    </row>
    <row r="175" ht="16.8" spans="1:11">
      <c r="A175" s="287" t="s">
        <v>748</v>
      </c>
      <c r="B175" t="s">
        <v>749</v>
      </c>
      <c r="C175" s="288">
        <v>106</v>
      </c>
      <c r="D175" t="s">
        <v>90</v>
      </c>
      <c r="E175" s="290" t="s">
        <v>31</v>
      </c>
      <c r="F175" t="s">
        <v>32</v>
      </c>
      <c r="G175" s="287" t="s">
        <v>750</v>
      </c>
      <c r="H175" t="s">
        <v>751</v>
      </c>
      <c r="I175" s="287" t="s">
        <v>35</v>
      </c>
      <c r="J175" t="s">
        <v>36</v>
      </c>
      <c r="K175" s="292"/>
    </row>
    <row r="176" ht="16.8" spans="1:11">
      <c r="A176" s="287" t="s">
        <v>752</v>
      </c>
      <c r="B176" t="s">
        <v>753</v>
      </c>
      <c r="C176" s="288">
        <v>28.23</v>
      </c>
      <c r="D176" t="s">
        <v>39</v>
      </c>
      <c r="E176" s="290" t="s">
        <v>31</v>
      </c>
      <c r="F176" t="s">
        <v>32</v>
      </c>
      <c r="G176" s="287" t="s">
        <v>754</v>
      </c>
      <c r="H176" t="s">
        <v>755</v>
      </c>
      <c r="I176" s="287" t="s">
        <v>35</v>
      </c>
      <c r="J176" t="s">
        <v>36</v>
      </c>
      <c r="K176" s="292"/>
    </row>
    <row r="177" ht="16.8" spans="1:11">
      <c r="A177" s="287" t="s">
        <v>756</v>
      </c>
      <c r="B177" t="s">
        <v>757</v>
      </c>
      <c r="C177" s="288">
        <v>105</v>
      </c>
      <c r="D177" t="s">
        <v>39</v>
      </c>
      <c r="E177" s="290" t="s">
        <v>31</v>
      </c>
      <c r="F177" t="s">
        <v>32</v>
      </c>
      <c r="G177" s="287" t="s">
        <v>758</v>
      </c>
      <c r="H177" t="s">
        <v>759</v>
      </c>
      <c r="I177" s="287" t="s">
        <v>35</v>
      </c>
      <c r="J177" t="s">
        <v>36</v>
      </c>
      <c r="K177" s="292"/>
    </row>
    <row r="178" ht="16.8" spans="1:11">
      <c r="A178" s="287" t="s">
        <v>760</v>
      </c>
      <c r="B178" t="s">
        <v>761</v>
      </c>
      <c r="C178" s="288">
        <v>2120</v>
      </c>
      <c r="D178" t="s">
        <v>30</v>
      </c>
      <c r="E178" s="290" t="s">
        <v>31</v>
      </c>
      <c r="F178" t="s">
        <v>32</v>
      </c>
      <c r="G178" s="287" t="s">
        <v>762</v>
      </c>
      <c r="H178" t="s">
        <v>763</v>
      </c>
      <c r="I178" s="287" t="s">
        <v>35</v>
      </c>
      <c r="J178" t="s">
        <v>36</v>
      </c>
      <c r="K178" s="292"/>
    </row>
    <row r="179" ht="16.8" spans="1:11">
      <c r="A179" s="287" t="s">
        <v>764</v>
      </c>
      <c r="B179" t="s">
        <v>765</v>
      </c>
      <c r="C179" s="288">
        <v>979.44</v>
      </c>
      <c r="D179" t="s">
        <v>141</v>
      </c>
      <c r="E179" s="290" t="s">
        <v>31</v>
      </c>
      <c r="F179" t="s">
        <v>32</v>
      </c>
      <c r="G179" s="287" t="s">
        <v>766</v>
      </c>
      <c r="H179" t="s">
        <v>767</v>
      </c>
      <c r="I179" s="287" t="s">
        <v>35</v>
      </c>
      <c r="J179" t="s">
        <v>36</v>
      </c>
      <c r="K179" s="292"/>
    </row>
    <row r="180" ht="16.8" spans="1:11">
      <c r="A180" s="287" t="s">
        <v>768</v>
      </c>
      <c r="B180" t="s">
        <v>769</v>
      </c>
      <c r="C180" s="288">
        <v>2200</v>
      </c>
      <c r="D180" t="s">
        <v>30</v>
      </c>
      <c r="E180" s="290" t="s">
        <v>31</v>
      </c>
      <c r="F180" t="s">
        <v>32</v>
      </c>
      <c r="G180" s="287" t="s">
        <v>770</v>
      </c>
      <c r="H180" t="s">
        <v>771</v>
      </c>
      <c r="I180" s="287" t="s">
        <v>35</v>
      </c>
      <c r="J180" t="s">
        <v>36</v>
      </c>
      <c r="K180" s="292"/>
    </row>
    <row r="181" ht="16.8" spans="1:11">
      <c r="A181" s="287" t="s">
        <v>772</v>
      </c>
      <c r="B181" t="s">
        <v>773</v>
      </c>
      <c r="C181" s="288">
        <v>614.8</v>
      </c>
      <c r="D181" t="s">
        <v>30</v>
      </c>
      <c r="E181" s="290" t="s">
        <v>31</v>
      </c>
      <c r="F181" t="s">
        <v>32</v>
      </c>
      <c r="G181" s="287" t="s">
        <v>774</v>
      </c>
      <c r="H181" t="s">
        <v>775</v>
      </c>
      <c r="I181" s="287" t="s">
        <v>35</v>
      </c>
      <c r="J181" t="s">
        <v>36</v>
      </c>
      <c r="K181" s="292"/>
    </row>
    <row r="182" ht="16.8" spans="1:11">
      <c r="A182" s="287" t="s">
        <v>776</v>
      </c>
      <c r="B182" t="s">
        <v>777</v>
      </c>
      <c r="C182" s="288">
        <v>583</v>
      </c>
      <c r="D182" t="s">
        <v>30</v>
      </c>
      <c r="E182" s="290" t="s">
        <v>31</v>
      </c>
      <c r="F182" t="s">
        <v>32</v>
      </c>
      <c r="G182" s="287" t="s">
        <v>778</v>
      </c>
      <c r="H182" t="s">
        <v>779</v>
      </c>
      <c r="I182" s="287" t="s">
        <v>35</v>
      </c>
      <c r="J182" t="s">
        <v>36</v>
      </c>
      <c r="K182" s="292"/>
    </row>
    <row r="183" ht="16.8" spans="1:11">
      <c r="A183" s="287" t="s">
        <v>780</v>
      </c>
      <c r="B183" t="s">
        <v>781</v>
      </c>
      <c r="C183" s="288">
        <v>434.6</v>
      </c>
      <c r="D183" t="s">
        <v>30</v>
      </c>
      <c r="E183" s="290" t="s">
        <v>31</v>
      </c>
      <c r="F183" t="s">
        <v>32</v>
      </c>
      <c r="G183" s="287" t="s">
        <v>782</v>
      </c>
      <c r="H183" t="s">
        <v>783</v>
      </c>
      <c r="I183" s="287" t="s">
        <v>35</v>
      </c>
      <c r="J183" t="s">
        <v>36</v>
      </c>
      <c r="K183" s="292"/>
    </row>
    <row r="184" ht="16.8" spans="1:11">
      <c r="A184" s="287" t="s">
        <v>784</v>
      </c>
      <c r="B184" t="s">
        <v>785</v>
      </c>
      <c r="C184" s="288">
        <v>530</v>
      </c>
      <c r="D184" t="s">
        <v>85</v>
      </c>
      <c r="E184" s="290" t="s">
        <v>31</v>
      </c>
      <c r="F184" t="s">
        <v>32</v>
      </c>
      <c r="G184" s="287" t="s">
        <v>786</v>
      </c>
      <c r="H184" t="s">
        <v>787</v>
      </c>
      <c r="I184" s="287" t="s">
        <v>35</v>
      </c>
      <c r="J184" t="s">
        <v>36</v>
      </c>
      <c r="K184" s="292"/>
    </row>
    <row r="185" ht="16.8" spans="1:11">
      <c r="A185" s="287" t="s">
        <v>788</v>
      </c>
      <c r="B185" t="s">
        <v>789</v>
      </c>
      <c r="C185" s="288">
        <v>424</v>
      </c>
      <c r="D185" t="s">
        <v>30</v>
      </c>
      <c r="E185" s="290" t="s">
        <v>31</v>
      </c>
      <c r="F185" t="s">
        <v>32</v>
      </c>
      <c r="G185" s="287" t="s">
        <v>790</v>
      </c>
      <c r="H185" t="s">
        <v>791</v>
      </c>
      <c r="I185" s="287" t="s">
        <v>35</v>
      </c>
      <c r="J185" t="s">
        <v>36</v>
      </c>
      <c r="K185" s="292"/>
    </row>
    <row r="186" ht="16.8" spans="1:11">
      <c r="A186" s="287" t="s">
        <v>792</v>
      </c>
      <c r="B186" t="s">
        <v>793</v>
      </c>
      <c r="C186" s="288">
        <v>53</v>
      </c>
      <c r="D186" t="s">
        <v>90</v>
      </c>
      <c r="E186" s="290" t="s">
        <v>31</v>
      </c>
      <c r="F186" t="s">
        <v>32</v>
      </c>
      <c r="G186" s="287" t="s">
        <v>794</v>
      </c>
      <c r="H186" t="s">
        <v>795</v>
      </c>
      <c r="I186" s="287" t="s">
        <v>35</v>
      </c>
      <c r="J186" t="s">
        <v>36</v>
      </c>
      <c r="K186" s="292"/>
    </row>
    <row r="187" ht="16.8" spans="1:11">
      <c r="A187" s="287" t="s">
        <v>796</v>
      </c>
      <c r="B187" t="s">
        <v>797</v>
      </c>
      <c r="C187" s="288">
        <v>116.6</v>
      </c>
      <c r="D187" t="s">
        <v>44</v>
      </c>
      <c r="E187" s="290" t="s">
        <v>31</v>
      </c>
      <c r="F187" t="s">
        <v>32</v>
      </c>
      <c r="G187" s="287" t="s">
        <v>798</v>
      </c>
      <c r="H187" t="s">
        <v>799</v>
      </c>
      <c r="I187" s="287" t="s">
        <v>35</v>
      </c>
      <c r="J187" t="s">
        <v>36</v>
      </c>
      <c r="K187" s="292"/>
    </row>
    <row r="188" ht="16.8" spans="1:11">
      <c r="A188" s="287" t="s">
        <v>800</v>
      </c>
      <c r="B188" t="s">
        <v>801</v>
      </c>
      <c r="C188" s="288">
        <v>42.4</v>
      </c>
      <c r="D188" t="s">
        <v>30</v>
      </c>
      <c r="E188" s="290" t="s">
        <v>31</v>
      </c>
      <c r="F188" t="s">
        <v>32</v>
      </c>
      <c r="G188" s="287" t="s">
        <v>802</v>
      </c>
      <c r="H188" t="s">
        <v>803</v>
      </c>
      <c r="I188" s="287" t="s">
        <v>35</v>
      </c>
      <c r="J188" t="s">
        <v>36</v>
      </c>
      <c r="K188" s="292"/>
    </row>
    <row r="189" ht="16.8" spans="1:11">
      <c r="A189" s="287" t="s">
        <v>804</v>
      </c>
      <c r="B189" t="s">
        <v>805</v>
      </c>
      <c r="C189" s="288">
        <v>424</v>
      </c>
      <c r="D189" t="s">
        <v>359</v>
      </c>
      <c r="E189" s="290" t="s">
        <v>31</v>
      </c>
      <c r="F189" t="s">
        <v>32</v>
      </c>
      <c r="G189" s="287" t="s">
        <v>806</v>
      </c>
      <c r="H189" t="s">
        <v>807</v>
      </c>
      <c r="I189" s="287" t="s">
        <v>35</v>
      </c>
      <c r="J189" t="s">
        <v>36</v>
      </c>
      <c r="K189" s="292"/>
    </row>
    <row r="190" ht="16.8" spans="1:11">
      <c r="A190" s="287" t="s">
        <v>808</v>
      </c>
      <c r="B190" t="s">
        <v>809</v>
      </c>
      <c r="C190" s="288">
        <v>366.67</v>
      </c>
      <c r="D190" t="s">
        <v>30</v>
      </c>
      <c r="E190" s="290" t="s">
        <v>31</v>
      </c>
      <c r="F190" t="s">
        <v>32</v>
      </c>
      <c r="G190" s="287" t="s">
        <v>810</v>
      </c>
      <c r="H190" t="s">
        <v>811</v>
      </c>
      <c r="I190" s="287" t="s">
        <v>35</v>
      </c>
      <c r="J190" t="s">
        <v>36</v>
      </c>
      <c r="K190" s="292"/>
    </row>
    <row r="191" ht="16.8" spans="1:11">
      <c r="A191" s="287" t="s">
        <v>812</v>
      </c>
      <c r="B191" t="s">
        <v>813</v>
      </c>
      <c r="C191" s="288">
        <v>45</v>
      </c>
      <c r="D191" t="s">
        <v>39</v>
      </c>
      <c r="E191" s="290" t="s">
        <v>31</v>
      </c>
      <c r="F191" t="s">
        <v>32</v>
      </c>
      <c r="G191" s="287" t="s">
        <v>814</v>
      </c>
      <c r="H191" t="s">
        <v>815</v>
      </c>
      <c r="I191" s="287" t="s">
        <v>35</v>
      </c>
      <c r="J191" t="s">
        <v>36</v>
      </c>
      <c r="K191" s="292"/>
    </row>
    <row r="192" ht="16.8" spans="1:11">
      <c r="A192" s="287" t="s">
        <v>816</v>
      </c>
      <c r="B192" t="s">
        <v>817</v>
      </c>
      <c r="C192" s="288">
        <v>816.2</v>
      </c>
      <c r="D192" t="s">
        <v>141</v>
      </c>
      <c r="E192" s="290" t="s">
        <v>31</v>
      </c>
      <c r="F192" t="s">
        <v>32</v>
      </c>
      <c r="G192" s="287" t="s">
        <v>818</v>
      </c>
      <c r="H192" t="s">
        <v>819</v>
      </c>
      <c r="I192" s="287" t="s">
        <v>35</v>
      </c>
      <c r="J192" t="s">
        <v>36</v>
      </c>
      <c r="K192" s="292"/>
    </row>
    <row r="193" ht="16.8" spans="1:11">
      <c r="A193" s="287" t="s">
        <v>820</v>
      </c>
      <c r="B193" t="s">
        <v>821</v>
      </c>
      <c r="C193" s="288">
        <v>402.8</v>
      </c>
      <c r="D193" t="s">
        <v>39</v>
      </c>
      <c r="E193" s="290" t="s">
        <v>31</v>
      </c>
      <c r="F193" t="s">
        <v>32</v>
      </c>
      <c r="G193" s="287" t="s">
        <v>822</v>
      </c>
      <c r="H193" t="s">
        <v>823</v>
      </c>
      <c r="I193" s="287" t="s">
        <v>35</v>
      </c>
      <c r="J193" t="s">
        <v>36</v>
      </c>
      <c r="K193" s="292"/>
    </row>
    <row r="194" ht="16.8" spans="1:11">
      <c r="A194" s="287" t="s">
        <v>824</v>
      </c>
      <c r="B194" t="s">
        <v>825</v>
      </c>
      <c r="C194" s="288">
        <v>12.72</v>
      </c>
      <c r="D194" t="s">
        <v>141</v>
      </c>
      <c r="E194" s="290" t="s">
        <v>31</v>
      </c>
      <c r="F194" t="s">
        <v>32</v>
      </c>
      <c r="G194" s="287" t="s">
        <v>826</v>
      </c>
      <c r="H194" t="s">
        <v>827</v>
      </c>
      <c r="I194" s="287" t="s">
        <v>35</v>
      </c>
      <c r="J194" t="s">
        <v>36</v>
      </c>
      <c r="K194" s="292"/>
    </row>
    <row r="195" ht="16.8" spans="1:11">
      <c r="A195" s="287" t="s">
        <v>828</v>
      </c>
      <c r="B195" t="s">
        <v>829</v>
      </c>
      <c r="C195" s="288">
        <v>63.6</v>
      </c>
      <c r="D195" t="s">
        <v>39</v>
      </c>
      <c r="E195" s="290" t="s">
        <v>31</v>
      </c>
      <c r="F195" t="s">
        <v>32</v>
      </c>
      <c r="G195" s="287" t="s">
        <v>830</v>
      </c>
      <c r="H195" t="s">
        <v>831</v>
      </c>
      <c r="I195" s="287" t="s">
        <v>35</v>
      </c>
      <c r="J195" t="s">
        <v>36</v>
      </c>
      <c r="K195" s="292"/>
    </row>
    <row r="196" ht="16.8" spans="1:11">
      <c r="A196" s="287" t="s">
        <v>832</v>
      </c>
      <c r="B196" t="s">
        <v>833</v>
      </c>
      <c r="C196" s="288">
        <v>90.1</v>
      </c>
      <c r="D196" t="s">
        <v>39</v>
      </c>
      <c r="E196" s="290" t="s">
        <v>31</v>
      </c>
      <c r="F196" t="s">
        <v>32</v>
      </c>
      <c r="G196" s="287" t="s">
        <v>834</v>
      </c>
      <c r="H196" t="s">
        <v>835</v>
      </c>
      <c r="I196" s="287" t="s">
        <v>35</v>
      </c>
      <c r="J196" t="s">
        <v>36</v>
      </c>
      <c r="K196" s="292"/>
    </row>
    <row r="197" ht="16.8" spans="1:11">
      <c r="A197" s="287" t="s">
        <v>836</v>
      </c>
      <c r="B197" t="s">
        <v>837</v>
      </c>
      <c r="C197" s="288">
        <v>848</v>
      </c>
      <c r="D197" t="s">
        <v>44</v>
      </c>
      <c r="E197" s="290" t="s">
        <v>31</v>
      </c>
      <c r="F197" t="s">
        <v>32</v>
      </c>
      <c r="G197" s="287" t="s">
        <v>838</v>
      </c>
      <c r="H197" t="s">
        <v>839</v>
      </c>
      <c r="I197" s="287" t="s">
        <v>35</v>
      </c>
      <c r="J197" t="s">
        <v>36</v>
      </c>
      <c r="K197" s="292"/>
    </row>
    <row r="198" ht="16.8" spans="1:11">
      <c r="A198" s="287" t="s">
        <v>840</v>
      </c>
      <c r="B198" t="s">
        <v>841</v>
      </c>
      <c r="C198" s="288">
        <v>2400</v>
      </c>
      <c r="D198" t="s">
        <v>67</v>
      </c>
      <c r="E198" s="290" t="s">
        <v>31</v>
      </c>
      <c r="F198" t="s">
        <v>32</v>
      </c>
      <c r="G198" s="287" t="s">
        <v>842</v>
      </c>
      <c r="H198" t="s">
        <v>843</v>
      </c>
      <c r="I198" s="287" t="s">
        <v>35</v>
      </c>
      <c r="J198" t="s">
        <v>36</v>
      </c>
      <c r="K198" s="292"/>
    </row>
    <row r="199" ht="16.8" spans="1:11">
      <c r="A199" s="287" t="s">
        <v>844</v>
      </c>
      <c r="B199" t="s">
        <v>845</v>
      </c>
      <c r="C199" s="288">
        <v>1866.67</v>
      </c>
      <c r="D199" t="s">
        <v>158</v>
      </c>
      <c r="E199" s="290" t="s">
        <v>31</v>
      </c>
      <c r="F199" t="s">
        <v>32</v>
      </c>
      <c r="G199" s="287" t="s">
        <v>846</v>
      </c>
      <c r="H199" t="s">
        <v>847</v>
      </c>
      <c r="I199" s="287" t="s">
        <v>35</v>
      </c>
      <c r="J199" t="s">
        <v>36</v>
      </c>
      <c r="K199" s="292"/>
    </row>
    <row r="200" ht="16.8" spans="1:11">
      <c r="A200" s="287" t="s">
        <v>848</v>
      </c>
      <c r="B200" t="s">
        <v>849</v>
      </c>
      <c r="C200" s="288">
        <v>530</v>
      </c>
      <c r="D200" t="s">
        <v>85</v>
      </c>
      <c r="E200" s="290" t="s">
        <v>31</v>
      </c>
      <c r="F200" t="s">
        <v>32</v>
      </c>
      <c r="G200" s="287" t="s">
        <v>850</v>
      </c>
      <c r="H200" t="s">
        <v>851</v>
      </c>
      <c r="I200" s="287" t="s">
        <v>35</v>
      </c>
      <c r="J200" t="s">
        <v>36</v>
      </c>
      <c r="K200" s="292"/>
    </row>
    <row r="201" ht="16.8" spans="1:11">
      <c r="A201" s="287" t="s">
        <v>852</v>
      </c>
      <c r="B201" t="s">
        <v>853</v>
      </c>
      <c r="C201" s="288">
        <v>53</v>
      </c>
      <c r="D201" t="s">
        <v>30</v>
      </c>
      <c r="E201" s="290" t="s">
        <v>31</v>
      </c>
      <c r="F201" t="s">
        <v>32</v>
      </c>
      <c r="G201" s="287" t="s">
        <v>854</v>
      </c>
      <c r="H201" t="s">
        <v>855</v>
      </c>
      <c r="I201" s="287" t="s">
        <v>35</v>
      </c>
      <c r="J201" t="s">
        <v>36</v>
      </c>
      <c r="K201" s="292"/>
    </row>
    <row r="202" ht="16.8" spans="1:11">
      <c r="A202" s="287" t="s">
        <v>856</v>
      </c>
      <c r="B202" t="s">
        <v>857</v>
      </c>
      <c r="C202" s="288">
        <v>1.5</v>
      </c>
      <c r="D202" t="s">
        <v>196</v>
      </c>
      <c r="E202" s="290" t="s">
        <v>31</v>
      </c>
      <c r="F202" t="s">
        <v>32</v>
      </c>
      <c r="G202" s="287" t="s">
        <v>858</v>
      </c>
      <c r="H202" t="s">
        <v>859</v>
      </c>
      <c r="I202" s="287" t="s">
        <v>35</v>
      </c>
      <c r="J202" t="s">
        <v>36</v>
      </c>
      <c r="K202" s="292"/>
    </row>
    <row r="203" ht="16.8" spans="1:11">
      <c r="A203" s="287" t="s">
        <v>860</v>
      </c>
      <c r="B203" t="s">
        <v>861</v>
      </c>
      <c r="C203" s="288">
        <v>1060</v>
      </c>
      <c r="D203" t="s">
        <v>39</v>
      </c>
      <c r="E203" s="290" t="s">
        <v>31</v>
      </c>
      <c r="F203" t="s">
        <v>32</v>
      </c>
      <c r="G203" s="287" t="s">
        <v>862</v>
      </c>
      <c r="H203" t="s">
        <v>863</v>
      </c>
      <c r="I203" s="287" t="s">
        <v>35</v>
      </c>
      <c r="J203" t="s">
        <v>36</v>
      </c>
      <c r="K203" s="292"/>
    </row>
    <row r="204" ht="16.8" spans="1:11">
      <c r="A204" s="287" t="s">
        <v>864</v>
      </c>
      <c r="B204" t="s">
        <v>865</v>
      </c>
      <c r="C204" s="288">
        <v>2.43</v>
      </c>
      <c r="D204" t="s">
        <v>196</v>
      </c>
      <c r="E204" s="290" t="s">
        <v>31</v>
      </c>
      <c r="F204" t="s">
        <v>32</v>
      </c>
      <c r="G204" s="287" t="s">
        <v>866</v>
      </c>
      <c r="H204" t="s">
        <v>867</v>
      </c>
      <c r="I204" s="287" t="s">
        <v>35</v>
      </c>
      <c r="J204" t="s">
        <v>36</v>
      </c>
      <c r="K204" s="292"/>
    </row>
    <row r="205" ht="16.8" spans="1:11">
      <c r="A205" s="287" t="s">
        <v>868</v>
      </c>
      <c r="B205" t="s">
        <v>869</v>
      </c>
      <c r="C205" s="288">
        <v>16.11</v>
      </c>
      <c r="D205" t="s">
        <v>39</v>
      </c>
      <c r="E205" s="290" t="s">
        <v>31</v>
      </c>
      <c r="F205" t="s">
        <v>32</v>
      </c>
      <c r="G205" s="287" t="s">
        <v>870</v>
      </c>
      <c r="H205" t="s">
        <v>871</v>
      </c>
      <c r="I205" s="287" t="s">
        <v>35</v>
      </c>
      <c r="J205" t="s">
        <v>36</v>
      </c>
      <c r="K205" s="292"/>
    </row>
    <row r="206" ht="16.8" spans="1:11">
      <c r="A206" s="287" t="s">
        <v>872</v>
      </c>
      <c r="B206" t="s">
        <v>873</v>
      </c>
      <c r="C206" s="288">
        <v>212</v>
      </c>
      <c r="D206" t="s">
        <v>30</v>
      </c>
      <c r="E206" s="290" t="s">
        <v>31</v>
      </c>
      <c r="F206" t="s">
        <v>32</v>
      </c>
      <c r="G206" s="287" t="s">
        <v>874</v>
      </c>
      <c r="H206" t="s">
        <v>875</v>
      </c>
      <c r="I206" s="287" t="s">
        <v>35</v>
      </c>
      <c r="J206" t="s">
        <v>36</v>
      </c>
      <c r="K206" s="292"/>
    </row>
    <row r="207" ht="16.8" spans="1:11">
      <c r="A207" s="287" t="s">
        <v>876</v>
      </c>
      <c r="B207" t="s">
        <v>877</v>
      </c>
      <c r="C207" s="288">
        <v>0.06</v>
      </c>
      <c r="D207" t="s">
        <v>49</v>
      </c>
      <c r="E207" s="290" t="s">
        <v>31</v>
      </c>
      <c r="F207" t="s">
        <v>32</v>
      </c>
      <c r="G207" s="287" t="s">
        <v>878</v>
      </c>
      <c r="H207" t="s">
        <v>879</v>
      </c>
      <c r="I207" s="287" t="s">
        <v>35</v>
      </c>
      <c r="J207" t="s">
        <v>36</v>
      </c>
      <c r="K207" s="292"/>
    </row>
    <row r="208" ht="16.8" spans="1:11">
      <c r="A208" s="287" t="s">
        <v>880</v>
      </c>
      <c r="B208" t="s">
        <v>881</v>
      </c>
      <c r="C208" s="288">
        <v>53</v>
      </c>
      <c r="D208" t="s">
        <v>54</v>
      </c>
      <c r="E208" s="290" t="s">
        <v>31</v>
      </c>
      <c r="F208" t="s">
        <v>32</v>
      </c>
      <c r="G208" s="287" t="s">
        <v>882</v>
      </c>
      <c r="H208" t="s">
        <v>883</v>
      </c>
      <c r="I208" s="287" t="s">
        <v>35</v>
      </c>
      <c r="J208" t="s">
        <v>36</v>
      </c>
      <c r="K208" s="292"/>
    </row>
    <row r="209" ht="16.8" spans="1:11">
      <c r="A209" s="287" t="s">
        <v>884</v>
      </c>
      <c r="B209" t="s">
        <v>885</v>
      </c>
      <c r="C209" s="288">
        <v>81.62</v>
      </c>
      <c r="D209" t="s">
        <v>621</v>
      </c>
      <c r="E209" s="290" t="s">
        <v>31</v>
      </c>
      <c r="F209" t="s">
        <v>32</v>
      </c>
      <c r="G209" s="287" t="s">
        <v>886</v>
      </c>
      <c r="H209" t="s">
        <v>887</v>
      </c>
      <c r="I209" s="287" t="s">
        <v>35</v>
      </c>
      <c r="J209" t="s">
        <v>36</v>
      </c>
      <c r="K209" s="292"/>
    </row>
    <row r="210" ht="16.8" spans="1:11">
      <c r="A210" s="287" t="s">
        <v>888</v>
      </c>
      <c r="B210" t="s">
        <v>889</v>
      </c>
      <c r="C210" s="288">
        <v>243.33</v>
      </c>
      <c r="D210" t="s">
        <v>196</v>
      </c>
      <c r="E210" s="290" t="s">
        <v>31</v>
      </c>
      <c r="F210" t="s">
        <v>32</v>
      </c>
      <c r="G210" s="287" t="s">
        <v>890</v>
      </c>
      <c r="H210" t="s">
        <v>891</v>
      </c>
      <c r="I210" s="287" t="s">
        <v>35</v>
      </c>
      <c r="J210" t="s">
        <v>36</v>
      </c>
      <c r="K210" s="292"/>
    </row>
    <row r="211" ht="16.8" spans="1:11">
      <c r="A211" s="287" t="s">
        <v>892</v>
      </c>
      <c r="B211" t="s">
        <v>893</v>
      </c>
      <c r="C211" s="288">
        <v>79.5</v>
      </c>
      <c r="D211" t="s">
        <v>39</v>
      </c>
      <c r="E211" s="290" t="s">
        <v>31</v>
      </c>
      <c r="F211" t="s">
        <v>32</v>
      </c>
      <c r="G211" s="287" t="s">
        <v>894</v>
      </c>
      <c r="H211" t="s">
        <v>895</v>
      </c>
      <c r="I211" s="287" t="s">
        <v>35</v>
      </c>
      <c r="J211" t="s">
        <v>36</v>
      </c>
      <c r="K211" s="292"/>
    </row>
    <row r="212" ht="16.8" spans="1:11">
      <c r="A212" s="287" t="s">
        <v>896</v>
      </c>
      <c r="B212" t="s">
        <v>897</v>
      </c>
      <c r="C212" s="288">
        <v>318</v>
      </c>
      <c r="D212" t="s">
        <v>30</v>
      </c>
      <c r="E212" s="290" t="s">
        <v>31</v>
      </c>
      <c r="F212" t="s">
        <v>32</v>
      </c>
      <c r="G212" s="287" t="s">
        <v>898</v>
      </c>
      <c r="H212" t="s">
        <v>899</v>
      </c>
      <c r="I212" s="287" t="s">
        <v>35</v>
      </c>
      <c r="J212" t="s">
        <v>36</v>
      </c>
      <c r="K212" s="292"/>
    </row>
    <row r="213" ht="16.8" spans="1:11">
      <c r="A213" s="287" t="s">
        <v>900</v>
      </c>
      <c r="B213" t="s">
        <v>901</v>
      </c>
      <c r="C213" s="288">
        <v>2000</v>
      </c>
      <c r="D213" t="s">
        <v>163</v>
      </c>
      <c r="E213" s="290" t="s">
        <v>31</v>
      </c>
      <c r="F213" t="s">
        <v>32</v>
      </c>
      <c r="G213" s="287" t="s">
        <v>902</v>
      </c>
      <c r="H213" t="s">
        <v>903</v>
      </c>
      <c r="I213" s="287" t="s">
        <v>35</v>
      </c>
      <c r="J213" t="s">
        <v>36</v>
      </c>
      <c r="K213" s="292"/>
    </row>
    <row r="214" ht="16.8" spans="1:11">
      <c r="A214" s="287" t="s">
        <v>904</v>
      </c>
      <c r="B214" t="s">
        <v>905</v>
      </c>
      <c r="C214" s="288">
        <v>1060</v>
      </c>
      <c r="D214" t="s">
        <v>39</v>
      </c>
      <c r="E214" s="290" t="s">
        <v>31</v>
      </c>
      <c r="F214" t="s">
        <v>32</v>
      </c>
      <c r="G214" s="287" t="s">
        <v>906</v>
      </c>
      <c r="H214" t="s">
        <v>907</v>
      </c>
      <c r="I214" s="287" t="s">
        <v>35</v>
      </c>
      <c r="J214" t="s">
        <v>36</v>
      </c>
      <c r="K214" s="292"/>
    </row>
    <row r="215" ht="16.8" spans="1:11">
      <c r="A215" s="287" t="s">
        <v>908</v>
      </c>
      <c r="B215" t="s">
        <v>909</v>
      </c>
      <c r="C215" s="288">
        <v>0.06</v>
      </c>
      <c r="D215" t="s">
        <v>49</v>
      </c>
      <c r="E215" s="290" t="s">
        <v>31</v>
      </c>
      <c r="F215" t="s">
        <v>32</v>
      </c>
      <c r="G215" s="287" t="s">
        <v>910</v>
      </c>
      <c r="H215" t="s">
        <v>911</v>
      </c>
      <c r="I215" s="287" t="s">
        <v>35</v>
      </c>
      <c r="J215" t="s">
        <v>36</v>
      </c>
      <c r="K215" s="292"/>
    </row>
    <row r="216" ht="16.8" spans="1:11">
      <c r="A216" s="287" t="s">
        <v>912</v>
      </c>
      <c r="B216" t="s">
        <v>913</v>
      </c>
      <c r="C216" s="288">
        <v>161.08</v>
      </c>
      <c r="D216" t="s">
        <v>39</v>
      </c>
      <c r="E216" s="290" t="s">
        <v>31</v>
      </c>
      <c r="F216" t="s">
        <v>32</v>
      </c>
      <c r="G216" s="287" t="s">
        <v>914</v>
      </c>
      <c r="H216" t="s">
        <v>915</v>
      </c>
      <c r="I216" s="287" t="s">
        <v>35</v>
      </c>
      <c r="J216" t="s">
        <v>36</v>
      </c>
      <c r="K216" s="292"/>
    </row>
    <row r="217" ht="16.8" spans="1:11">
      <c r="A217" s="287" t="s">
        <v>916</v>
      </c>
      <c r="B217" t="s">
        <v>917</v>
      </c>
      <c r="C217" s="288">
        <v>209.07</v>
      </c>
      <c r="D217" t="s">
        <v>54</v>
      </c>
      <c r="E217" s="290" t="s">
        <v>31</v>
      </c>
      <c r="F217" t="s">
        <v>32</v>
      </c>
      <c r="G217" s="287" t="s">
        <v>918</v>
      </c>
      <c r="H217" t="s">
        <v>919</v>
      </c>
      <c r="I217" s="287" t="s">
        <v>35</v>
      </c>
      <c r="J217" t="s">
        <v>36</v>
      </c>
      <c r="K217" s="292"/>
    </row>
    <row r="218" ht="16.8" spans="1:11">
      <c r="A218" s="287" t="s">
        <v>920</v>
      </c>
      <c r="B218" t="s">
        <v>921</v>
      </c>
      <c r="C218" s="288">
        <v>2066.67</v>
      </c>
      <c r="D218" t="s">
        <v>30</v>
      </c>
      <c r="E218" s="290" t="s">
        <v>31</v>
      </c>
      <c r="F218" t="s">
        <v>32</v>
      </c>
      <c r="G218" s="287" t="s">
        <v>922</v>
      </c>
      <c r="H218" t="s">
        <v>923</v>
      </c>
      <c r="I218" s="287" t="s">
        <v>35</v>
      </c>
      <c r="J218" t="s">
        <v>36</v>
      </c>
      <c r="K218" s="292"/>
    </row>
    <row r="219" ht="16.8" spans="1:11">
      <c r="A219" s="287" t="s">
        <v>924</v>
      </c>
      <c r="B219" t="s">
        <v>925</v>
      </c>
      <c r="C219" s="288">
        <v>1166</v>
      </c>
      <c r="D219" t="s">
        <v>30</v>
      </c>
      <c r="E219" s="290" t="s">
        <v>31</v>
      </c>
      <c r="F219" t="s">
        <v>32</v>
      </c>
      <c r="G219" s="287" t="s">
        <v>926</v>
      </c>
      <c r="H219" t="s">
        <v>927</v>
      </c>
      <c r="I219" s="287" t="s">
        <v>35</v>
      </c>
      <c r="J219" t="s">
        <v>36</v>
      </c>
      <c r="K219" s="292"/>
    </row>
    <row r="220" ht="16.8" spans="1:11">
      <c r="A220" s="287" t="s">
        <v>928</v>
      </c>
      <c r="B220" t="s">
        <v>929</v>
      </c>
      <c r="C220" s="288">
        <v>400</v>
      </c>
      <c r="D220" t="s">
        <v>39</v>
      </c>
      <c r="E220" s="290" t="s">
        <v>31</v>
      </c>
      <c r="F220" t="s">
        <v>32</v>
      </c>
      <c r="G220" s="287" t="s">
        <v>930</v>
      </c>
      <c r="H220" t="s">
        <v>931</v>
      </c>
      <c r="I220" s="287" t="s">
        <v>35</v>
      </c>
      <c r="J220" t="s">
        <v>36</v>
      </c>
      <c r="K220" s="292"/>
    </row>
    <row r="221" ht="16.8" spans="1:11">
      <c r="A221" s="287" t="s">
        <v>932</v>
      </c>
      <c r="B221" t="s">
        <v>933</v>
      </c>
      <c r="C221" s="288">
        <v>95.4</v>
      </c>
      <c r="D221" t="s">
        <v>39</v>
      </c>
      <c r="E221" s="290" t="s">
        <v>31</v>
      </c>
      <c r="F221" t="s">
        <v>32</v>
      </c>
      <c r="G221" s="287" t="s">
        <v>934</v>
      </c>
      <c r="H221" t="s">
        <v>935</v>
      </c>
      <c r="I221" s="287" t="s">
        <v>35</v>
      </c>
      <c r="J221" t="s">
        <v>36</v>
      </c>
      <c r="K221" s="292"/>
    </row>
    <row r="222" ht="16.8" spans="1:11">
      <c r="A222" s="287" t="s">
        <v>936</v>
      </c>
      <c r="B222" t="s">
        <v>937</v>
      </c>
      <c r="C222" s="288">
        <v>636</v>
      </c>
      <c r="D222" t="s">
        <v>141</v>
      </c>
      <c r="E222" s="290" t="s">
        <v>31</v>
      </c>
      <c r="F222" t="s">
        <v>32</v>
      </c>
      <c r="G222" s="287" t="s">
        <v>938</v>
      </c>
      <c r="H222" t="s">
        <v>939</v>
      </c>
      <c r="I222" s="287" t="s">
        <v>35</v>
      </c>
      <c r="J222" t="s">
        <v>36</v>
      </c>
      <c r="K222" s="292"/>
    </row>
    <row r="223" ht="16.8" spans="1:11">
      <c r="A223" s="287" t="s">
        <v>940</v>
      </c>
      <c r="B223" t="s">
        <v>941</v>
      </c>
      <c r="C223" s="288">
        <v>371</v>
      </c>
      <c r="D223" t="s">
        <v>39</v>
      </c>
      <c r="E223" s="290" t="s">
        <v>31</v>
      </c>
      <c r="F223" t="s">
        <v>32</v>
      </c>
      <c r="G223" s="287" t="s">
        <v>942</v>
      </c>
      <c r="H223" t="s">
        <v>943</v>
      </c>
      <c r="I223" s="287" t="s">
        <v>35</v>
      </c>
      <c r="J223" t="s">
        <v>36</v>
      </c>
      <c r="K223" s="292"/>
    </row>
    <row r="224" ht="16.8" spans="1:11">
      <c r="A224" s="287" t="s">
        <v>944</v>
      </c>
      <c r="B224" t="s">
        <v>945</v>
      </c>
      <c r="C224" s="288">
        <v>131.67</v>
      </c>
      <c r="D224" t="s">
        <v>39</v>
      </c>
      <c r="E224" s="290" t="s">
        <v>31</v>
      </c>
      <c r="F224" t="s">
        <v>32</v>
      </c>
      <c r="G224" s="287" t="s">
        <v>946</v>
      </c>
      <c r="H224" t="s">
        <v>947</v>
      </c>
      <c r="I224" s="287" t="s">
        <v>35</v>
      </c>
      <c r="J224" t="s">
        <v>36</v>
      </c>
      <c r="K224" s="292"/>
    </row>
    <row r="225" ht="16.8" spans="1:11">
      <c r="A225" s="287" t="s">
        <v>948</v>
      </c>
      <c r="B225" t="s">
        <v>949</v>
      </c>
      <c r="C225" s="288">
        <v>127.2</v>
      </c>
      <c r="D225" t="s">
        <v>237</v>
      </c>
      <c r="E225" s="290" t="s">
        <v>31</v>
      </c>
      <c r="F225" t="s">
        <v>32</v>
      </c>
      <c r="G225" s="287" t="s">
        <v>950</v>
      </c>
      <c r="H225" t="s">
        <v>951</v>
      </c>
      <c r="I225" s="287" t="s">
        <v>35</v>
      </c>
      <c r="J225" t="s">
        <v>36</v>
      </c>
      <c r="K225" s="292"/>
    </row>
    <row r="226" ht="16.8" spans="1:11">
      <c r="A226" s="287" t="s">
        <v>952</v>
      </c>
      <c r="B226" t="s">
        <v>953</v>
      </c>
      <c r="C226" s="288">
        <v>689</v>
      </c>
      <c r="D226" t="s">
        <v>30</v>
      </c>
      <c r="E226" s="290" t="s">
        <v>31</v>
      </c>
      <c r="F226" t="s">
        <v>32</v>
      </c>
      <c r="G226" s="287" t="s">
        <v>954</v>
      </c>
      <c r="H226" t="s">
        <v>955</v>
      </c>
      <c r="I226" s="287" t="s">
        <v>35</v>
      </c>
      <c r="J226" t="s">
        <v>36</v>
      </c>
      <c r="K226" s="292"/>
    </row>
    <row r="227" ht="16.8" spans="1:11">
      <c r="A227" s="287" t="s">
        <v>956</v>
      </c>
      <c r="B227" t="s">
        <v>957</v>
      </c>
      <c r="C227" s="288">
        <v>180.2</v>
      </c>
      <c r="D227" t="s">
        <v>958</v>
      </c>
      <c r="E227" s="290" t="s">
        <v>31</v>
      </c>
      <c r="F227" t="s">
        <v>32</v>
      </c>
      <c r="G227" s="287" t="s">
        <v>959</v>
      </c>
      <c r="H227" t="s">
        <v>960</v>
      </c>
      <c r="I227" s="287" t="s">
        <v>35</v>
      </c>
      <c r="J227" t="s">
        <v>36</v>
      </c>
      <c r="K227" s="292"/>
    </row>
    <row r="228" ht="16.8" spans="1:11">
      <c r="A228" s="287" t="s">
        <v>961</v>
      </c>
      <c r="B228" t="s">
        <v>962</v>
      </c>
      <c r="C228" s="288">
        <v>445.2</v>
      </c>
      <c r="D228" t="s">
        <v>90</v>
      </c>
      <c r="E228" s="290" t="s">
        <v>31</v>
      </c>
      <c r="F228" t="s">
        <v>32</v>
      </c>
      <c r="G228" s="287" t="s">
        <v>963</v>
      </c>
      <c r="H228" t="s">
        <v>964</v>
      </c>
      <c r="I228" s="287" t="s">
        <v>35</v>
      </c>
      <c r="J228" t="s">
        <v>36</v>
      </c>
      <c r="K228" s="292"/>
    </row>
    <row r="229" ht="16.8" spans="1:11">
      <c r="A229" s="287" t="s">
        <v>965</v>
      </c>
      <c r="B229" t="s">
        <v>966</v>
      </c>
      <c r="C229" s="288">
        <v>1666.67</v>
      </c>
      <c r="D229" t="s">
        <v>30</v>
      </c>
      <c r="E229" s="290" t="s">
        <v>31</v>
      </c>
      <c r="F229" t="s">
        <v>32</v>
      </c>
      <c r="G229" s="287" t="s">
        <v>967</v>
      </c>
      <c r="H229" t="s">
        <v>968</v>
      </c>
      <c r="I229" s="287" t="s">
        <v>35</v>
      </c>
      <c r="J229" t="s">
        <v>36</v>
      </c>
      <c r="K229" s="292"/>
    </row>
    <row r="230" ht="16.8" spans="1:11">
      <c r="A230" s="287" t="s">
        <v>969</v>
      </c>
      <c r="B230" t="s">
        <v>970</v>
      </c>
      <c r="C230" s="288">
        <v>1590</v>
      </c>
      <c r="D230" t="s">
        <v>85</v>
      </c>
      <c r="E230" s="290" t="s">
        <v>31</v>
      </c>
      <c r="F230" t="s">
        <v>32</v>
      </c>
      <c r="G230" s="287" t="s">
        <v>971</v>
      </c>
      <c r="H230" t="s">
        <v>972</v>
      </c>
      <c r="I230" s="287" t="s">
        <v>35</v>
      </c>
      <c r="J230" t="s">
        <v>36</v>
      </c>
      <c r="K230" s="292"/>
    </row>
    <row r="231" ht="16.8" spans="1:11">
      <c r="A231" s="287" t="s">
        <v>973</v>
      </c>
      <c r="B231" t="s">
        <v>974</v>
      </c>
      <c r="C231" s="288">
        <v>127.2</v>
      </c>
      <c r="D231" t="s">
        <v>39</v>
      </c>
      <c r="E231" s="290" t="s">
        <v>31</v>
      </c>
      <c r="F231" t="s">
        <v>32</v>
      </c>
      <c r="G231" s="287" t="s">
        <v>975</v>
      </c>
      <c r="H231" t="s">
        <v>976</v>
      </c>
      <c r="I231" s="287" t="s">
        <v>35</v>
      </c>
      <c r="J231" t="s">
        <v>36</v>
      </c>
      <c r="K231" s="292"/>
    </row>
    <row r="232" ht="16.8" spans="1:11">
      <c r="A232" s="287" t="s">
        <v>977</v>
      </c>
      <c r="B232" t="s">
        <v>978</v>
      </c>
      <c r="C232" s="288">
        <v>63.6</v>
      </c>
      <c r="D232" t="s">
        <v>39</v>
      </c>
      <c r="E232" s="290" t="s">
        <v>31</v>
      </c>
      <c r="F232" t="s">
        <v>32</v>
      </c>
      <c r="G232" s="287" t="s">
        <v>979</v>
      </c>
      <c r="H232" t="s">
        <v>980</v>
      </c>
      <c r="I232" s="287" t="s">
        <v>35</v>
      </c>
      <c r="J232" t="s">
        <v>36</v>
      </c>
      <c r="K232" s="292"/>
    </row>
    <row r="233" ht="16.8" spans="1:11">
      <c r="A233" s="287" t="s">
        <v>981</v>
      </c>
      <c r="B233" t="s">
        <v>982</v>
      </c>
      <c r="C233" s="288">
        <v>196.1</v>
      </c>
      <c r="D233" t="s">
        <v>141</v>
      </c>
      <c r="E233" s="290" t="s">
        <v>31</v>
      </c>
      <c r="F233" t="s">
        <v>32</v>
      </c>
      <c r="G233" s="287" t="s">
        <v>983</v>
      </c>
      <c r="H233" t="s">
        <v>984</v>
      </c>
      <c r="I233" s="287" t="s">
        <v>35</v>
      </c>
      <c r="J233" t="s">
        <v>36</v>
      </c>
      <c r="K233" s="292"/>
    </row>
    <row r="234" ht="16.8" spans="1:11">
      <c r="A234" s="287" t="s">
        <v>985</v>
      </c>
      <c r="B234" t="s">
        <v>986</v>
      </c>
      <c r="C234" s="288">
        <v>144.61</v>
      </c>
      <c r="D234" t="s">
        <v>39</v>
      </c>
      <c r="E234" s="290" t="s">
        <v>31</v>
      </c>
      <c r="F234" t="s">
        <v>32</v>
      </c>
      <c r="G234" s="287" t="s">
        <v>987</v>
      </c>
      <c r="H234" t="s">
        <v>988</v>
      </c>
      <c r="I234" s="287" t="s">
        <v>35</v>
      </c>
      <c r="J234" t="s">
        <v>36</v>
      </c>
      <c r="K234" s="292"/>
    </row>
    <row r="235" ht="16.8" spans="1:11">
      <c r="A235" s="287" t="s">
        <v>989</v>
      </c>
      <c r="B235" t="s">
        <v>990</v>
      </c>
      <c r="C235" s="288">
        <v>10600</v>
      </c>
      <c r="D235" t="s">
        <v>30</v>
      </c>
      <c r="E235" s="290" t="s">
        <v>31</v>
      </c>
      <c r="F235" t="s">
        <v>32</v>
      </c>
      <c r="G235" s="287" t="s">
        <v>991</v>
      </c>
      <c r="H235" t="s">
        <v>992</v>
      </c>
      <c r="I235" s="287" t="s">
        <v>35</v>
      </c>
      <c r="J235" t="s">
        <v>36</v>
      </c>
      <c r="K235" s="292"/>
    </row>
    <row r="236" ht="16.8" spans="1:11">
      <c r="A236" s="287" t="s">
        <v>993</v>
      </c>
      <c r="B236" t="s">
        <v>994</v>
      </c>
      <c r="C236" s="288">
        <v>84.8</v>
      </c>
      <c r="D236" t="s">
        <v>39</v>
      </c>
      <c r="E236" s="290" t="s">
        <v>31</v>
      </c>
      <c r="F236" t="s">
        <v>32</v>
      </c>
      <c r="G236" s="287" t="s">
        <v>995</v>
      </c>
      <c r="H236" t="s">
        <v>996</v>
      </c>
      <c r="I236" s="287" t="s">
        <v>35</v>
      </c>
      <c r="J236" t="s">
        <v>36</v>
      </c>
      <c r="K236" s="292"/>
    </row>
    <row r="237" ht="16.8" spans="1:11">
      <c r="A237" s="287" t="s">
        <v>997</v>
      </c>
      <c r="B237" t="s">
        <v>998</v>
      </c>
      <c r="C237" s="288">
        <v>3498.33</v>
      </c>
      <c r="D237" t="s">
        <v>85</v>
      </c>
      <c r="E237" s="290" t="s">
        <v>31</v>
      </c>
      <c r="F237" t="s">
        <v>32</v>
      </c>
      <c r="G237" s="287" t="s">
        <v>999</v>
      </c>
      <c r="H237" t="s">
        <v>1000</v>
      </c>
      <c r="I237" s="287" t="s">
        <v>35</v>
      </c>
      <c r="J237" t="s">
        <v>36</v>
      </c>
      <c r="K237" s="292"/>
    </row>
    <row r="238" ht="16.8" spans="1:11">
      <c r="A238" s="287" t="s">
        <v>1001</v>
      </c>
      <c r="B238" t="s">
        <v>1002</v>
      </c>
      <c r="C238" s="288">
        <v>237.44</v>
      </c>
      <c r="D238" t="s">
        <v>90</v>
      </c>
      <c r="E238" s="290" t="s">
        <v>31</v>
      </c>
      <c r="F238" t="s">
        <v>32</v>
      </c>
      <c r="G238" s="287" t="s">
        <v>1003</v>
      </c>
      <c r="H238" t="s">
        <v>1004</v>
      </c>
      <c r="I238" s="287" t="s">
        <v>35</v>
      </c>
      <c r="J238" t="s">
        <v>36</v>
      </c>
      <c r="K238" s="292"/>
    </row>
    <row r="239" ht="16.8" spans="1:11">
      <c r="A239" s="287" t="s">
        <v>1005</v>
      </c>
      <c r="B239" t="s">
        <v>1006</v>
      </c>
      <c r="C239" s="288">
        <v>466.4</v>
      </c>
      <c r="D239" t="s">
        <v>39</v>
      </c>
      <c r="E239" s="290" t="s">
        <v>31</v>
      </c>
      <c r="F239" t="s">
        <v>32</v>
      </c>
      <c r="G239" s="287" t="s">
        <v>1007</v>
      </c>
      <c r="H239" t="s">
        <v>1008</v>
      </c>
      <c r="I239" s="287" t="s">
        <v>35</v>
      </c>
      <c r="J239" t="s">
        <v>36</v>
      </c>
      <c r="K239" s="292"/>
    </row>
    <row r="240" ht="16.8" spans="1:11">
      <c r="A240" s="287" t="s">
        <v>1009</v>
      </c>
      <c r="B240" t="s">
        <v>1010</v>
      </c>
      <c r="C240" s="288">
        <v>133.33</v>
      </c>
      <c r="D240" t="s">
        <v>621</v>
      </c>
      <c r="E240" s="290" t="s">
        <v>31</v>
      </c>
      <c r="F240" t="s">
        <v>32</v>
      </c>
      <c r="G240" s="287" t="s">
        <v>1011</v>
      </c>
      <c r="H240" t="s">
        <v>1012</v>
      </c>
      <c r="I240" s="287" t="s">
        <v>35</v>
      </c>
      <c r="J240" t="s">
        <v>36</v>
      </c>
      <c r="K240" s="292"/>
    </row>
    <row r="241" ht="16.8" spans="1:11">
      <c r="A241" s="287" t="s">
        <v>1013</v>
      </c>
      <c r="B241" t="s">
        <v>1014</v>
      </c>
      <c r="C241" s="288">
        <v>560</v>
      </c>
      <c r="D241" t="s">
        <v>30</v>
      </c>
      <c r="E241" s="290" t="s">
        <v>31</v>
      </c>
      <c r="F241" t="s">
        <v>32</v>
      </c>
      <c r="G241" s="287" t="s">
        <v>1015</v>
      </c>
      <c r="H241" t="s">
        <v>1016</v>
      </c>
      <c r="I241" s="287" t="s">
        <v>35</v>
      </c>
      <c r="J241" t="s">
        <v>36</v>
      </c>
      <c r="K241" s="292"/>
    </row>
    <row r="242" ht="16.8" spans="1:11">
      <c r="A242" s="287" t="s">
        <v>1017</v>
      </c>
      <c r="B242" t="s">
        <v>1018</v>
      </c>
      <c r="C242" s="288">
        <v>93.33</v>
      </c>
      <c r="D242" t="s">
        <v>39</v>
      </c>
      <c r="E242" s="290" t="s">
        <v>31</v>
      </c>
      <c r="F242" t="s">
        <v>32</v>
      </c>
      <c r="G242" s="287" t="s">
        <v>1019</v>
      </c>
      <c r="H242" t="s">
        <v>1020</v>
      </c>
      <c r="I242" s="287" t="s">
        <v>35</v>
      </c>
      <c r="J242" t="s">
        <v>36</v>
      </c>
      <c r="K242" s="292"/>
    </row>
    <row r="243" ht="16.8" spans="1:11">
      <c r="A243" s="287" t="s">
        <v>1021</v>
      </c>
      <c r="B243" t="s">
        <v>1022</v>
      </c>
      <c r="C243" s="288">
        <v>60</v>
      </c>
      <c r="D243" t="s">
        <v>39</v>
      </c>
      <c r="E243" s="290" t="s">
        <v>31</v>
      </c>
      <c r="F243" t="s">
        <v>32</v>
      </c>
      <c r="G243" s="287" t="s">
        <v>1023</v>
      </c>
      <c r="H243" t="s">
        <v>1024</v>
      </c>
      <c r="I243" s="287" t="s">
        <v>35</v>
      </c>
      <c r="J243" t="s">
        <v>36</v>
      </c>
      <c r="K243" s="292"/>
    </row>
    <row r="244" ht="16.8" spans="1:11">
      <c r="A244" s="287" t="s">
        <v>1025</v>
      </c>
      <c r="B244" t="s">
        <v>1026</v>
      </c>
      <c r="C244" s="288">
        <v>26.5</v>
      </c>
      <c r="D244" t="s">
        <v>90</v>
      </c>
      <c r="E244" s="290" t="s">
        <v>31</v>
      </c>
      <c r="F244" t="s">
        <v>32</v>
      </c>
      <c r="G244" s="287" t="s">
        <v>1027</v>
      </c>
      <c r="H244" t="s">
        <v>1028</v>
      </c>
      <c r="I244" s="287" t="s">
        <v>35</v>
      </c>
      <c r="J244" t="s">
        <v>36</v>
      </c>
      <c r="K244" s="292"/>
    </row>
    <row r="245" ht="16.8" spans="1:11">
      <c r="A245" s="287" t="s">
        <v>1029</v>
      </c>
      <c r="B245" t="s">
        <v>1030</v>
      </c>
      <c r="C245" s="288">
        <v>153.7</v>
      </c>
      <c r="D245" t="s">
        <v>95</v>
      </c>
      <c r="E245" s="290" t="s">
        <v>31</v>
      </c>
      <c r="F245" t="s">
        <v>32</v>
      </c>
      <c r="G245" s="287" t="s">
        <v>1031</v>
      </c>
      <c r="H245" t="s">
        <v>1032</v>
      </c>
      <c r="I245" s="287" t="s">
        <v>35</v>
      </c>
      <c r="J245" t="s">
        <v>36</v>
      </c>
      <c r="K245" s="292"/>
    </row>
    <row r="246" ht="16.8" spans="1:11">
      <c r="A246" s="287" t="s">
        <v>1033</v>
      </c>
      <c r="B246" t="s">
        <v>1034</v>
      </c>
      <c r="C246" s="288">
        <v>8.48</v>
      </c>
      <c r="D246" t="s">
        <v>100</v>
      </c>
      <c r="E246" s="290" t="s">
        <v>31</v>
      </c>
      <c r="F246" t="s">
        <v>32</v>
      </c>
      <c r="G246" s="287" t="s">
        <v>1035</v>
      </c>
      <c r="H246" t="s">
        <v>1036</v>
      </c>
      <c r="I246" s="287" t="s">
        <v>35</v>
      </c>
      <c r="J246" t="s">
        <v>36</v>
      </c>
      <c r="K246" s="292"/>
    </row>
    <row r="247" ht="16.8" spans="1:11">
      <c r="A247" s="287" t="s">
        <v>1037</v>
      </c>
      <c r="B247" t="s">
        <v>1038</v>
      </c>
      <c r="C247" s="288">
        <v>254.4</v>
      </c>
      <c r="D247" t="s">
        <v>39</v>
      </c>
      <c r="E247" s="290" t="s">
        <v>31</v>
      </c>
      <c r="F247" t="s">
        <v>32</v>
      </c>
      <c r="G247" s="287" t="s">
        <v>1039</v>
      </c>
      <c r="H247" t="s">
        <v>1040</v>
      </c>
      <c r="I247" s="287" t="s">
        <v>35</v>
      </c>
      <c r="J247" t="s">
        <v>36</v>
      </c>
      <c r="K247" s="292"/>
    </row>
    <row r="248" ht="16.8" spans="1:11">
      <c r="A248" s="287" t="s">
        <v>1041</v>
      </c>
      <c r="B248" t="s">
        <v>1042</v>
      </c>
      <c r="C248" s="288">
        <v>157.97</v>
      </c>
      <c r="D248" t="s">
        <v>39</v>
      </c>
      <c r="E248" s="290" t="s">
        <v>31</v>
      </c>
      <c r="F248" t="s">
        <v>32</v>
      </c>
      <c r="G248" s="287" t="s">
        <v>1043</v>
      </c>
      <c r="H248" t="s">
        <v>1044</v>
      </c>
      <c r="I248" s="287" t="s">
        <v>35</v>
      </c>
      <c r="J248" t="s">
        <v>36</v>
      </c>
      <c r="K248" s="292"/>
    </row>
    <row r="249" ht="16.8" spans="1:11">
      <c r="A249" s="287" t="s">
        <v>1045</v>
      </c>
      <c r="B249" t="s">
        <v>1046</v>
      </c>
      <c r="C249" s="288">
        <v>551</v>
      </c>
      <c r="D249" t="s">
        <v>141</v>
      </c>
      <c r="E249" s="290" t="s">
        <v>31</v>
      </c>
      <c r="F249" t="s">
        <v>32</v>
      </c>
      <c r="G249" s="287" t="s">
        <v>1047</v>
      </c>
      <c r="H249" t="s">
        <v>1048</v>
      </c>
      <c r="I249" s="287" t="s">
        <v>35</v>
      </c>
      <c r="J249" t="s">
        <v>36</v>
      </c>
      <c r="K249" s="292"/>
    </row>
    <row r="250" ht="16.8" spans="1:11">
      <c r="A250" s="287" t="s">
        <v>1049</v>
      </c>
      <c r="B250" t="s">
        <v>1050</v>
      </c>
      <c r="C250" s="288">
        <v>32.86</v>
      </c>
      <c r="D250" t="s">
        <v>90</v>
      </c>
      <c r="E250" s="290" t="s">
        <v>31</v>
      </c>
      <c r="F250" t="s">
        <v>32</v>
      </c>
      <c r="G250" s="287" t="s">
        <v>1051</v>
      </c>
      <c r="H250" t="s">
        <v>1052</v>
      </c>
      <c r="I250" s="287" t="s">
        <v>35</v>
      </c>
      <c r="J250" t="s">
        <v>36</v>
      </c>
      <c r="K250" s="292"/>
    </row>
    <row r="251" ht="16.8" spans="1:11">
      <c r="A251" s="287" t="s">
        <v>1053</v>
      </c>
      <c r="B251" t="s">
        <v>1054</v>
      </c>
      <c r="C251" s="288">
        <v>186.67</v>
      </c>
      <c r="D251" t="s">
        <v>39</v>
      </c>
      <c r="E251" s="290" t="s">
        <v>31</v>
      </c>
      <c r="F251" t="s">
        <v>32</v>
      </c>
      <c r="G251" s="287" t="s">
        <v>1055</v>
      </c>
      <c r="H251" t="s">
        <v>1056</v>
      </c>
      <c r="I251" s="287" t="s">
        <v>35</v>
      </c>
      <c r="J251" t="s">
        <v>36</v>
      </c>
      <c r="K251" s="292"/>
    </row>
    <row r="252" ht="16.8" spans="1:11">
      <c r="A252" s="287" t="s">
        <v>1057</v>
      </c>
      <c r="B252" t="s">
        <v>1058</v>
      </c>
      <c r="C252" s="288">
        <v>1616.67</v>
      </c>
      <c r="D252" t="s">
        <v>141</v>
      </c>
      <c r="E252" s="290" t="s">
        <v>31</v>
      </c>
      <c r="F252" t="s">
        <v>32</v>
      </c>
      <c r="G252" s="287" t="s">
        <v>1059</v>
      </c>
      <c r="H252" t="s">
        <v>1060</v>
      </c>
      <c r="I252" s="287" t="s">
        <v>35</v>
      </c>
      <c r="J252" t="s">
        <v>36</v>
      </c>
      <c r="K252" s="292"/>
    </row>
    <row r="253" ht="16.8" spans="1:11">
      <c r="A253" s="287" t="s">
        <v>1061</v>
      </c>
      <c r="B253" t="s">
        <v>1062</v>
      </c>
      <c r="C253" s="288">
        <v>989.33</v>
      </c>
      <c r="D253" t="s">
        <v>85</v>
      </c>
      <c r="E253" s="290" t="s">
        <v>31</v>
      </c>
      <c r="F253" t="s">
        <v>32</v>
      </c>
      <c r="G253" s="287" t="s">
        <v>1063</v>
      </c>
      <c r="H253" t="s">
        <v>1064</v>
      </c>
      <c r="I253" s="287" t="s">
        <v>35</v>
      </c>
      <c r="J253" t="s">
        <v>36</v>
      </c>
      <c r="K253" s="292"/>
    </row>
    <row r="254" ht="16.8" spans="1:11">
      <c r="A254" s="287" t="s">
        <v>1065</v>
      </c>
      <c r="B254" t="s">
        <v>1066</v>
      </c>
      <c r="C254" s="288">
        <v>636</v>
      </c>
      <c r="D254" t="s">
        <v>30</v>
      </c>
      <c r="E254" s="290" t="s">
        <v>31</v>
      </c>
      <c r="F254" t="s">
        <v>32</v>
      </c>
      <c r="G254" s="287" t="s">
        <v>1067</v>
      </c>
      <c r="H254" t="s">
        <v>1068</v>
      </c>
      <c r="I254" s="287" t="s">
        <v>35</v>
      </c>
      <c r="J254" t="s">
        <v>36</v>
      </c>
      <c r="K254" s="292"/>
    </row>
    <row r="255" ht="16.8" spans="1:11">
      <c r="A255" s="287" t="s">
        <v>1069</v>
      </c>
      <c r="B255" t="s">
        <v>1070</v>
      </c>
      <c r="C255" s="288">
        <v>212</v>
      </c>
      <c r="D255" t="s">
        <v>39</v>
      </c>
      <c r="E255" s="290" t="s">
        <v>31</v>
      </c>
      <c r="F255" t="s">
        <v>32</v>
      </c>
      <c r="G255" s="287" t="s">
        <v>1071</v>
      </c>
      <c r="H255" t="s">
        <v>1072</v>
      </c>
      <c r="I255" s="287" t="s">
        <v>35</v>
      </c>
      <c r="J255" t="s">
        <v>36</v>
      </c>
      <c r="K255" s="292"/>
    </row>
    <row r="256" ht="16.8" spans="1:11">
      <c r="A256" s="287" t="s">
        <v>1073</v>
      </c>
      <c r="B256" t="s">
        <v>1074</v>
      </c>
      <c r="C256" s="288">
        <v>63.33</v>
      </c>
      <c r="D256" t="s">
        <v>39</v>
      </c>
      <c r="E256" s="290" t="s">
        <v>31</v>
      </c>
      <c r="F256" t="s">
        <v>32</v>
      </c>
      <c r="G256" s="287" t="s">
        <v>1075</v>
      </c>
      <c r="H256" t="s">
        <v>1076</v>
      </c>
      <c r="I256" s="287" t="s">
        <v>35</v>
      </c>
      <c r="J256" t="s">
        <v>36</v>
      </c>
      <c r="K256" s="292"/>
    </row>
    <row r="257" ht="16.8" spans="1:11">
      <c r="A257" s="287" t="s">
        <v>1077</v>
      </c>
      <c r="B257" t="s">
        <v>1078</v>
      </c>
      <c r="C257" s="288">
        <v>1200</v>
      </c>
      <c r="D257" t="s">
        <v>30</v>
      </c>
      <c r="E257" s="290" t="s">
        <v>31</v>
      </c>
      <c r="F257" t="s">
        <v>32</v>
      </c>
      <c r="G257" s="287" t="s">
        <v>1079</v>
      </c>
      <c r="H257" t="s">
        <v>1080</v>
      </c>
      <c r="I257" s="287" t="s">
        <v>35</v>
      </c>
      <c r="J257" t="s">
        <v>36</v>
      </c>
      <c r="K257" s="292"/>
    </row>
    <row r="258" ht="16.8" spans="1:11">
      <c r="A258" s="287" t="s">
        <v>1081</v>
      </c>
      <c r="B258" t="s">
        <v>1082</v>
      </c>
      <c r="C258" s="288">
        <v>371</v>
      </c>
      <c r="D258" t="s">
        <v>30</v>
      </c>
      <c r="E258" s="290" t="s">
        <v>31</v>
      </c>
      <c r="F258" t="s">
        <v>32</v>
      </c>
      <c r="G258" s="287" t="s">
        <v>1083</v>
      </c>
      <c r="H258" t="s">
        <v>1084</v>
      </c>
      <c r="I258" s="287" t="s">
        <v>35</v>
      </c>
      <c r="J258" t="s">
        <v>36</v>
      </c>
      <c r="K258" s="292"/>
    </row>
    <row r="259" ht="16.8" spans="1:11">
      <c r="A259" s="287" t="s">
        <v>1085</v>
      </c>
      <c r="B259" t="s">
        <v>1086</v>
      </c>
      <c r="C259" s="288">
        <v>2.54</v>
      </c>
      <c r="D259" t="s">
        <v>90</v>
      </c>
      <c r="E259" s="290" t="s">
        <v>31</v>
      </c>
      <c r="F259" t="s">
        <v>32</v>
      </c>
      <c r="G259" s="287" t="s">
        <v>1087</v>
      </c>
      <c r="H259" t="s">
        <v>1088</v>
      </c>
      <c r="I259" s="287" t="s">
        <v>35</v>
      </c>
      <c r="J259" t="s">
        <v>36</v>
      </c>
      <c r="K259" s="292"/>
    </row>
    <row r="260" ht="16.8" spans="1:11">
      <c r="A260" s="287" t="s">
        <v>1089</v>
      </c>
      <c r="B260" t="s">
        <v>1090</v>
      </c>
      <c r="C260" s="288">
        <v>1853.67</v>
      </c>
      <c r="D260" t="s">
        <v>30</v>
      </c>
      <c r="E260" s="290" t="s">
        <v>31</v>
      </c>
      <c r="F260" t="s">
        <v>32</v>
      </c>
      <c r="G260" s="287" t="s">
        <v>1091</v>
      </c>
      <c r="H260" t="s">
        <v>1092</v>
      </c>
      <c r="I260" s="287" t="s">
        <v>35</v>
      </c>
      <c r="J260" t="s">
        <v>36</v>
      </c>
      <c r="K260" s="292"/>
    </row>
    <row r="261" ht="16.8" spans="1:11">
      <c r="A261" s="287" t="s">
        <v>1093</v>
      </c>
      <c r="B261" t="s">
        <v>1094</v>
      </c>
      <c r="C261" s="288">
        <v>106</v>
      </c>
      <c r="D261" t="s">
        <v>54</v>
      </c>
      <c r="E261" s="290" t="s">
        <v>31</v>
      </c>
      <c r="F261" t="s">
        <v>32</v>
      </c>
      <c r="G261" s="287" t="s">
        <v>1095</v>
      </c>
      <c r="H261" t="s">
        <v>1096</v>
      </c>
      <c r="I261" s="287" t="s">
        <v>35</v>
      </c>
      <c r="J261" t="s">
        <v>36</v>
      </c>
      <c r="K261" s="292"/>
    </row>
    <row r="262" ht="16.8" spans="1:11">
      <c r="A262" s="287" t="s">
        <v>1097</v>
      </c>
      <c r="B262" t="s">
        <v>1098</v>
      </c>
      <c r="C262" s="288">
        <v>159</v>
      </c>
      <c r="D262" t="s">
        <v>90</v>
      </c>
      <c r="E262" s="290" t="s">
        <v>31</v>
      </c>
      <c r="F262" t="s">
        <v>32</v>
      </c>
      <c r="G262" s="287" t="s">
        <v>1099</v>
      </c>
      <c r="H262" t="s">
        <v>1100</v>
      </c>
      <c r="I262" s="287" t="s">
        <v>35</v>
      </c>
      <c r="J262" t="s">
        <v>36</v>
      </c>
      <c r="K262" s="292"/>
    </row>
    <row r="263" ht="16.8" spans="1:11">
      <c r="A263" s="287" t="s">
        <v>1101</v>
      </c>
      <c r="B263" t="s">
        <v>1102</v>
      </c>
      <c r="C263" s="288">
        <v>848</v>
      </c>
      <c r="D263" t="s">
        <v>141</v>
      </c>
      <c r="E263" s="290" t="s">
        <v>31</v>
      </c>
      <c r="F263" t="s">
        <v>32</v>
      </c>
      <c r="G263" s="287" t="s">
        <v>1103</v>
      </c>
      <c r="H263" t="s">
        <v>1104</v>
      </c>
      <c r="I263" s="287" t="s">
        <v>35</v>
      </c>
      <c r="J263" t="s">
        <v>36</v>
      </c>
      <c r="K263" s="292"/>
    </row>
    <row r="264" ht="16.8" spans="1:11">
      <c r="A264" s="287" t="s">
        <v>1105</v>
      </c>
      <c r="B264" t="s">
        <v>1106</v>
      </c>
      <c r="C264" s="288">
        <v>212</v>
      </c>
      <c r="D264" t="s">
        <v>39</v>
      </c>
      <c r="E264" s="290" t="s">
        <v>31</v>
      </c>
      <c r="F264" t="s">
        <v>32</v>
      </c>
      <c r="G264" s="287" t="s">
        <v>1107</v>
      </c>
      <c r="H264" t="s">
        <v>1108</v>
      </c>
      <c r="I264" s="287" t="s">
        <v>35</v>
      </c>
      <c r="J264" t="s">
        <v>36</v>
      </c>
      <c r="K264" s="292"/>
    </row>
    <row r="265" ht="16.8" spans="1:11">
      <c r="A265" s="287" t="s">
        <v>1109</v>
      </c>
      <c r="B265" t="s">
        <v>1110</v>
      </c>
      <c r="C265" s="288">
        <v>18.02</v>
      </c>
      <c r="D265" t="s">
        <v>100</v>
      </c>
      <c r="E265" s="290" t="s">
        <v>31</v>
      </c>
      <c r="F265" t="s">
        <v>32</v>
      </c>
      <c r="G265" s="287" t="s">
        <v>1111</v>
      </c>
      <c r="H265" t="s">
        <v>1112</v>
      </c>
      <c r="I265" s="287" t="s">
        <v>35</v>
      </c>
      <c r="J265" t="s">
        <v>36</v>
      </c>
      <c r="K265" s="292"/>
    </row>
    <row r="266" ht="16.8" spans="1:11">
      <c r="A266" s="287" t="s">
        <v>1113</v>
      </c>
      <c r="B266" t="s">
        <v>1114</v>
      </c>
      <c r="C266" s="288">
        <v>210.95</v>
      </c>
      <c r="D266" t="s">
        <v>54</v>
      </c>
      <c r="E266" s="290" t="s">
        <v>31</v>
      </c>
      <c r="F266" t="s">
        <v>32</v>
      </c>
      <c r="G266" s="287" t="s">
        <v>1115</v>
      </c>
      <c r="H266" t="s">
        <v>1116</v>
      </c>
      <c r="I266" s="287" t="s">
        <v>35</v>
      </c>
      <c r="J266" t="s">
        <v>36</v>
      </c>
      <c r="K266" s="292"/>
    </row>
    <row r="267" ht="16.8" spans="1:11">
      <c r="A267" s="287" t="s">
        <v>1117</v>
      </c>
      <c r="B267" t="s">
        <v>1118</v>
      </c>
      <c r="C267" s="288">
        <v>583.33</v>
      </c>
      <c r="D267" t="s">
        <v>30</v>
      </c>
      <c r="E267" s="290" t="s">
        <v>31</v>
      </c>
      <c r="F267" t="s">
        <v>32</v>
      </c>
      <c r="G267" s="287" t="s">
        <v>1119</v>
      </c>
      <c r="H267" t="s">
        <v>1120</v>
      </c>
      <c r="I267" s="287" t="s">
        <v>35</v>
      </c>
      <c r="J267" t="s">
        <v>36</v>
      </c>
      <c r="K267" s="292"/>
    </row>
    <row r="268" ht="16.8" spans="1:11">
      <c r="A268" s="287" t="s">
        <v>1121</v>
      </c>
      <c r="B268" t="s">
        <v>1122</v>
      </c>
      <c r="C268" s="288">
        <v>68.9</v>
      </c>
      <c r="D268" t="s">
        <v>90</v>
      </c>
      <c r="E268" s="290" t="s">
        <v>31</v>
      </c>
      <c r="F268" t="s">
        <v>32</v>
      </c>
      <c r="G268" s="287" t="s">
        <v>1123</v>
      </c>
      <c r="H268" t="s">
        <v>1124</v>
      </c>
      <c r="I268" s="287" t="s">
        <v>35</v>
      </c>
      <c r="J268" t="s">
        <v>36</v>
      </c>
      <c r="K268" s="292"/>
    </row>
    <row r="269" ht="16.8" spans="1:11">
      <c r="A269" s="287" t="s">
        <v>1125</v>
      </c>
      <c r="B269" t="s">
        <v>1126</v>
      </c>
      <c r="C269" s="288">
        <v>328.6</v>
      </c>
      <c r="D269" t="s">
        <v>30</v>
      </c>
      <c r="E269" s="290" t="s">
        <v>31</v>
      </c>
      <c r="F269" t="s">
        <v>32</v>
      </c>
      <c r="G269" s="287" t="s">
        <v>1127</v>
      </c>
      <c r="H269" t="s">
        <v>1128</v>
      </c>
      <c r="I269" s="287" t="s">
        <v>35</v>
      </c>
      <c r="J269" t="s">
        <v>36</v>
      </c>
      <c r="K269" s="292"/>
    </row>
    <row r="270" ht="16.8" spans="1:11">
      <c r="A270" s="287" t="s">
        <v>1129</v>
      </c>
      <c r="B270" t="s">
        <v>1130</v>
      </c>
      <c r="C270" s="288">
        <v>246.98</v>
      </c>
      <c r="D270" t="s">
        <v>30</v>
      </c>
      <c r="E270" s="290" t="s">
        <v>31</v>
      </c>
      <c r="F270" t="s">
        <v>32</v>
      </c>
      <c r="G270" s="287" t="s">
        <v>1131</v>
      </c>
      <c r="H270" t="s">
        <v>1132</v>
      </c>
      <c r="I270" s="287" t="s">
        <v>35</v>
      </c>
      <c r="J270" t="s">
        <v>36</v>
      </c>
      <c r="K270" s="292"/>
    </row>
    <row r="271" ht="16.8" spans="1:11">
      <c r="A271" s="287" t="s">
        <v>1133</v>
      </c>
      <c r="B271" t="s">
        <v>1134</v>
      </c>
      <c r="C271" s="288">
        <v>18.02</v>
      </c>
      <c r="D271" t="s">
        <v>90</v>
      </c>
      <c r="E271" s="290" t="s">
        <v>31</v>
      </c>
      <c r="F271" t="s">
        <v>32</v>
      </c>
      <c r="G271" s="287" t="s">
        <v>1135</v>
      </c>
      <c r="H271" t="s">
        <v>1136</v>
      </c>
      <c r="I271" s="287" t="s">
        <v>35</v>
      </c>
      <c r="J271" t="s">
        <v>36</v>
      </c>
      <c r="K271" s="292"/>
    </row>
    <row r="272" ht="16.8" spans="1:11">
      <c r="A272" s="287" t="s">
        <v>1137</v>
      </c>
      <c r="B272" t="s">
        <v>1138</v>
      </c>
      <c r="C272" s="288">
        <v>21.2</v>
      </c>
      <c r="D272" t="s">
        <v>559</v>
      </c>
      <c r="E272" s="290" t="s">
        <v>31</v>
      </c>
      <c r="F272" t="s">
        <v>32</v>
      </c>
      <c r="G272" s="287" t="s">
        <v>1139</v>
      </c>
      <c r="H272" t="s">
        <v>1140</v>
      </c>
      <c r="I272" s="287" t="s">
        <v>35</v>
      </c>
      <c r="J272" t="s">
        <v>36</v>
      </c>
      <c r="K272" s="292"/>
    </row>
    <row r="273" ht="16.8" spans="1:11">
      <c r="A273" s="287" t="s">
        <v>1141</v>
      </c>
      <c r="B273" t="s">
        <v>1142</v>
      </c>
      <c r="C273" s="288">
        <v>445</v>
      </c>
      <c r="D273" t="s">
        <v>39</v>
      </c>
      <c r="E273" s="290" t="s">
        <v>31</v>
      </c>
      <c r="F273" t="s">
        <v>32</v>
      </c>
      <c r="G273" s="287" t="s">
        <v>1143</v>
      </c>
      <c r="H273" t="s">
        <v>1144</v>
      </c>
      <c r="I273" s="287" t="s">
        <v>35</v>
      </c>
      <c r="J273" t="s">
        <v>36</v>
      </c>
      <c r="K273" s="292"/>
    </row>
    <row r="274" ht="16.8" spans="1:11">
      <c r="A274" s="287" t="s">
        <v>1145</v>
      </c>
      <c r="B274" t="s">
        <v>1146</v>
      </c>
      <c r="C274" s="288">
        <v>424</v>
      </c>
      <c r="D274" t="s">
        <v>163</v>
      </c>
      <c r="E274" s="290" t="s">
        <v>31</v>
      </c>
      <c r="F274" t="s">
        <v>32</v>
      </c>
      <c r="G274" s="287" t="s">
        <v>1147</v>
      </c>
      <c r="H274" t="s">
        <v>1148</v>
      </c>
      <c r="I274" s="287" t="s">
        <v>35</v>
      </c>
      <c r="J274" t="s">
        <v>36</v>
      </c>
      <c r="K274" s="292"/>
    </row>
    <row r="275" ht="16.8" spans="1:11">
      <c r="A275" s="287" t="s">
        <v>1149</v>
      </c>
      <c r="B275" t="s">
        <v>1150</v>
      </c>
      <c r="C275" s="288">
        <v>90.1</v>
      </c>
      <c r="D275" t="s">
        <v>39</v>
      </c>
      <c r="E275" s="290" t="s">
        <v>31</v>
      </c>
      <c r="F275" t="s">
        <v>32</v>
      </c>
      <c r="G275" s="287" t="s">
        <v>1151</v>
      </c>
      <c r="H275" t="s">
        <v>1152</v>
      </c>
      <c r="I275" s="287" t="s">
        <v>35</v>
      </c>
      <c r="J275" t="s">
        <v>36</v>
      </c>
      <c r="K275" s="292"/>
    </row>
    <row r="276" ht="16.8" spans="1:11">
      <c r="A276" s="287" t="s">
        <v>1153</v>
      </c>
      <c r="B276" t="s">
        <v>1154</v>
      </c>
      <c r="C276" s="288">
        <v>1700</v>
      </c>
      <c r="D276" t="s">
        <v>30</v>
      </c>
      <c r="E276" s="290" t="s">
        <v>31</v>
      </c>
      <c r="F276" t="s">
        <v>32</v>
      </c>
      <c r="G276" s="287" t="s">
        <v>1155</v>
      </c>
      <c r="H276" t="s">
        <v>1156</v>
      </c>
      <c r="I276" s="287" t="s">
        <v>35</v>
      </c>
      <c r="J276" t="s">
        <v>36</v>
      </c>
      <c r="K276" s="292"/>
    </row>
    <row r="277" ht="16.8" spans="1:11">
      <c r="A277" s="287" t="s">
        <v>1157</v>
      </c>
      <c r="B277" t="s">
        <v>1158</v>
      </c>
      <c r="C277" s="288">
        <v>90.1</v>
      </c>
      <c r="D277" t="s">
        <v>141</v>
      </c>
      <c r="E277" s="290" t="s">
        <v>31</v>
      </c>
      <c r="F277" t="s">
        <v>32</v>
      </c>
      <c r="G277" s="287" t="s">
        <v>1159</v>
      </c>
      <c r="H277" t="s">
        <v>1160</v>
      </c>
      <c r="I277" s="287" t="s">
        <v>35</v>
      </c>
      <c r="J277" t="s">
        <v>36</v>
      </c>
      <c r="K277" s="292"/>
    </row>
    <row r="278" ht="16.8" spans="1:11">
      <c r="A278" s="287" t="s">
        <v>1161</v>
      </c>
      <c r="B278" t="s">
        <v>1162</v>
      </c>
      <c r="C278" s="288">
        <v>424</v>
      </c>
      <c r="D278" t="s">
        <v>95</v>
      </c>
      <c r="E278" s="290" t="s">
        <v>31</v>
      </c>
      <c r="F278" t="s">
        <v>32</v>
      </c>
      <c r="G278" s="287" t="s">
        <v>1163</v>
      </c>
      <c r="H278" t="s">
        <v>1164</v>
      </c>
      <c r="I278" s="287" t="s">
        <v>35</v>
      </c>
      <c r="J278" t="s">
        <v>36</v>
      </c>
      <c r="K278" s="292"/>
    </row>
    <row r="279" ht="16.8" spans="1:11">
      <c r="A279" s="287" t="s">
        <v>1165</v>
      </c>
      <c r="B279" t="s">
        <v>1166</v>
      </c>
      <c r="C279" s="288">
        <v>1.3</v>
      </c>
      <c r="D279" t="s">
        <v>196</v>
      </c>
      <c r="E279" s="290" t="s">
        <v>31</v>
      </c>
      <c r="F279" t="s">
        <v>32</v>
      </c>
      <c r="G279" s="287" t="s">
        <v>1167</v>
      </c>
      <c r="H279" t="s">
        <v>1168</v>
      </c>
      <c r="I279" s="287" t="s">
        <v>35</v>
      </c>
      <c r="J279" t="s">
        <v>36</v>
      </c>
      <c r="K279" s="292"/>
    </row>
    <row r="280" ht="16.8" spans="1:11">
      <c r="A280" s="287" t="s">
        <v>1169</v>
      </c>
      <c r="B280" t="s">
        <v>1170</v>
      </c>
      <c r="C280" s="288">
        <v>2200</v>
      </c>
      <c r="D280" t="s">
        <v>85</v>
      </c>
      <c r="E280" s="290" t="s">
        <v>31</v>
      </c>
      <c r="F280" t="s">
        <v>32</v>
      </c>
      <c r="G280" s="287" t="s">
        <v>1171</v>
      </c>
      <c r="H280" t="s">
        <v>1172</v>
      </c>
      <c r="I280" s="287" t="s">
        <v>35</v>
      </c>
      <c r="J280" t="s">
        <v>36</v>
      </c>
      <c r="K280" s="292"/>
    </row>
    <row r="281" ht="16.8" spans="1:11">
      <c r="A281" s="287" t="s">
        <v>1173</v>
      </c>
      <c r="B281" t="s">
        <v>1174</v>
      </c>
      <c r="C281" s="288">
        <v>159</v>
      </c>
      <c r="D281" t="s">
        <v>90</v>
      </c>
      <c r="E281" s="290" t="s">
        <v>31</v>
      </c>
      <c r="F281" t="s">
        <v>32</v>
      </c>
      <c r="G281" s="287" t="s">
        <v>1175</v>
      </c>
      <c r="H281" t="s">
        <v>1176</v>
      </c>
      <c r="I281" s="287" t="s">
        <v>35</v>
      </c>
      <c r="J281" t="s">
        <v>36</v>
      </c>
      <c r="K281" s="292"/>
    </row>
    <row r="282" ht="16.8" spans="1:11">
      <c r="A282" s="287" t="s">
        <v>1177</v>
      </c>
      <c r="B282" t="s">
        <v>1178</v>
      </c>
      <c r="C282" s="288">
        <v>825.74</v>
      </c>
      <c r="D282" t="s">
        <v>30</v>
      </c>
      <c r="E282" s="290" t="s">
        <v>31</v>
      </c>
      <c r="F282" t="s">
        <v>32</v>
      </c>
      <c r="G282" s="287" t="s">
        <v>1179</v>
      </c>
      <c r="H282" t="s">
        <v>1180</v>
      </c>
      <c r="I282" s="287" t="s">
        <v>35</v>
      </c>
      <c r="J282" t="s">
        <v>36</v>
      </c>
      <c r="K282" s="292"/>
    </row>
    <row r="283" ht="16.8" spans="1:11">
      <c r="A283" s="287" t="s">
        <v>1181</v>
      </c>
      <c r="B283" t="s">
        <v>1182</v>
      </c>
      <c r="C283" s="288">
        <v>1060</v>
      </c>
      <c r="D283" t="s">
        <v>30</v>
      </c>
      <c r="E283" s="290" t="s">
        <v>31</v>
      </c>
      <c r="F283" t="s">
        <v>32</v>
      </c>
      <c r="G283" s="287" t="s">
        <v>1183</v>
      </c>
      <c r="H283" t="s">
        <v>1184</v>
      </c>
      <c r="I283" s="287" t="s">
        <v>35</v>
      </c>
      <c r="J283" t="s">
        <v>36</v>
      </c>
      <c r="K283" s="292"/>
    </row>
    <row r="284" ht="16.8" spans="1:11">
      <c r="A284" s="287" t="s">
        <v>1185</v>
      </c>
      <c r="B284" t="s">
        <v>1186</v>
      </c>
      <c r="C284" s="288">
        <v>233.2</v>
      </c>
      <c r="D284" t="s">
        <v>30</v>
      </c>
      <c r="E284" s="290" t="s">
        <v>31</v>
      </c>
      <c r="F284" t="s">
        <v>32</v>
      </c>
      <c r="G284" s="287" t="s">
        <v>1187</v>
      </c>
      <c r="H284" t="s">
        <v>1188</v>
      </c>
      <c r="I284" s="287" t="s">
        <v>35</v>
      </c>
      <c r="J284" t="s">
        <v>36</v>
      </c>
      <c r="K284" s="292"/>
    </row>
    <row r="285" ht="16.8" spans="1:11">
      <c r="A285" s="287" t="s">
        <v>1189</v>
      </c>
      <c r="B285" t="s">
        <v>1190</v>
      </c>
      <c r="C285" s="288">
        <v>31.8</v>
      </c>
      <c r="D285" t="s">
        <v>90</v>
      </c>
      <c r="E285" s="290" t="s">
        <v>31</v>
      </c>
      <c r="F285" t="s">
        <v>32</v>
      </c>
      <c r="G285" s="287" t="s">
        <v>1191</v>
      </c>
      <c r="H285" t="s">
        <v>1192</v>
      </c>
      <c r="I285" s="287" t="s">
        <v>35</v>
      </c>
      <c r="J285" t="s">
        <v>36</v>
      </c>
      <c r="K285" s="292"/>
    </row>
    <row r="286" ht="16.8" spans="1:11">
      <c r="A286" s="287" t="s">
        <v>1193</v>
      </c>
      <c r="B286" t="s">
        <v>1194</v>
      </c>
      <c r="C286" s="288">
        <v>37</v>
      </c>
      <c r="D286" t="s">
        <v>54</v>
      </c>
      <c r="E286" s="290" t="s">
        <v>31</v>
      </c>
      <c r="F286" t="s">
        <v>32</v>
      </c>
      <c r="G286" s="287" t="s">
        <v>1195</v>
      </c>
      <c r="H286" t="s">
        <v>1196</v>
      </c>
      <c r="I286" s="287" t="s">
        <v>35</v>
      </c>
      <c r="J286" t="s">
        <v>36</v>
      </c>
      <c r="K286" s="292"/>
    </row>
    <row r="287" ht="16.8" spans="1:11">
      <c r="A287" s="287" t="s">
        <v>1197</v>
      </c>
      <c r="B287" t="s">
        <v>1198</v>
      </c>
      <c r="C287" s="288">
        <v>1.73</v>
      </c>
      <c r="D287" t="s">
        <v>196</v>
      </c>
      <c r="E287" s="290" t="s">
        <v>31</v>
      </c>
      <c r="F287" t="s">
        <v>32</v>
      </c>
      <c r="G287" s="287" t="s">
        <v>1199</v>
      </c>
      <c r="H287" t="s">
        <v>1200</v>
      </c>
      <c r="I287" s="287" t="s">
        <v>35</v>
      </c>
      <c r="J287" t="s">
        <v>36</v>
      </c>
      <c r="K287" s="292"/>
    </row>
    <row r="288" ht="16.8" spans="1:11">
      <c r="A288" s="287" t="s">
        <v>1201</v>
      </c>
      <c r="B288" t="s">
        <v>1202</v>
      </c>
      <c r="C288" s="288">
        <v>816.2</v>
      </c>
      <c r="D288" t="s">
        <v>141</v>
      </c>
      <c r="E288" s="290" t="s">
        <v>31</v>
      </c>
      <c r="F288" t="s">
        <v>32</v>
      </c>
      <c r="G288" s="287" t="s">
        <v>1203</v>
      </c>
      <c r="H288" t="s">
        <v>1204</v>
      </c>
      <c r="I288" s="287" t="s">
        <v>35</v>
      </c>
      <c r="J288" t="s">
        <v>36</v>
      </c>
      <c r="K288" s="292"/>
    </row>
    <row r="289" ht="16.8" spans="1:11">
      <c r="A289" s="287" t="s">
        <v>1205</v>
      </c>
      <c r="B289" t="s">
        <v>1206</v>
      </c>
      <c r="C289" s="288">
        <v>148.4</v>
      </c>
      <c r="D289" t="s">
        <v>141</v>
      </c>
      <c r="E289" s="290" t="s">
        <v>31</v>
      </c>
      <c r="F289" t="s">
        <v>32</v>
      </c>
      <c r="G289" s="287" t="s">
        <v>1207</v>
      </c>
      <c r="H289" t="s">
        <v>1208</v>
      </c>
      <c r="I289" s="287" t="s">
        <v>35</v>
      </c>
      <c r="J289" t="s">
        <v>36</v>
      </c>
      <c r="K289" s="292"/>
    </row>
    <row r="290" ht="16.8" spans="1:11">
      <c r="A290" s="287" t="s">
        <v>1209</v>
      </c>
      <c r="B290" t="s">
        <v>1210</v>
      </c>
      <c r="C290" s="288">
        <v>159</v>
      </c>
      <c r="D290" t="s">
        <v>54</v>
      </c>
      <c r="E290" s="290" t="s">
        <v>31</v>
      </c>
      <c r="F290" t="s">
        <v>32</v>
      </c>
      <c r="G290" s="287" t="s">
        <v>1211</v>
      </c>
      <c r="H290" t="s">
        <v>1212</v>
      </c>
      <c r="I290" s="287" t="s">
        <v>35</v>
      </c>
      <c r="J290" t="s">
        <v>36</v>
      </c>
      <c r="K290" s="292"/>
    </row>
    <row r="291" ht="16.8" spans="1:11">
      <c r="A291" s="287" t="s">
        <v>1213</v>
      </c>
      <c r="B291" t="s">
        <v>1214</v>
      </c>
      <c r="C291" s="288">
        <v>604.2</v>
      </c>
      <c r="D291" t="s">
        <v>85</v>
      </c>
      <c r="E291" s="290" t="s">
        <v>31</v>
      </c>
      <c r="F291" t="s">
        <v>32</v>
      </c>
      <c r="G291" s="287" t="s">
        <v>1215</v>
      </c>
      <c r="H291" t="s">
        <v>1216</v>
      </c>
      <c r="I291" s="287" t="s">
        <v>35</v>
      </c>
      <c r="J291" t="s">
        <v>36</v>
      </c>
      <c r="K291" s="292"/>
    </row>
    <row r="292" ht="16.8" spans="1:11">
      <c r="A292" s="287" t="s">
        <v>1217</v>
      </c>
      <c r="B292" t="s">
        <v>1218</v>
      </c>
      <c r="C292" s="288">
        <v>9.54</v>
      </c>
      <c r="D292" t="s">
        <v>90</v>
      </c>
      <c r="E292" s="290" t="s">
        <v>31</v>
      </c>
      <c r="F292" t="s">
        <v>32</v>
      </c>
      <c r="G292" s="287" t="s">
        <v>1219</v>
      </c>
      <c r="H292" t="s">
        <v>1220</v>
      </c>
      <c r="I292" s="287" t="s">
        <v>35</v>
      </c>
      <c r="J292" t="s">
        <v>36</v>
      </c>
      <c r="K292" s="292"/>
    </row>
    <row r="293" ht="16.8" spans="1:11">
      <c r="A293" s="287" t="s">
        <v>1221</v>
      </c>
      <c r="B293" t="s">
        <v>1222</v>
      </c>
      <c r="C293" s="288">
        <v>3498</v>
      </c>
      <c r="D293" t="s">
        <v>85</v>
      </c>
      <c r="E293" s="290" t="s">
        <v>31</v>
      </c>
      <c r="F293" t="s">
        <v>32</v>
      </c>
      <c r="G293" s="287" t="s">
        <v>1223</v>
      </c>
      <c r="H293" t="s">
        <v>1224</v>
      </c>
      <c r="I293" s="287" t="s">
        <v>35</v>
      </c>
      <c r="J293" t="s">
        <v>36</v>
      </c>
      <c r="K293" s="292"/>
    </row>
    <row r="294" ht="16.8" spans="1:11">
      <c r="A294" s="287" t="s">
        <v>1225</v>
      </c>
      <c r="B294" t="s">
        <v>1226</v>
      </c>
      <c r="C294" s="288">
        <v>63.6</v>
      </c>
      <c r="D294" t="s">
        <v>30</v>
      </c>
      <c r="E294" s="290" t="s">
        <v>31</v>
      </c>
      <c r="F294" t="s">
        <v>32</v>
      </c>
      <c r="G294" s="287" t="s">
        <v>1227</v>
      </c>
      <c r="H294" t="s">
        <v>1228</v>
      </c>
      <c r="I294" s="287" t="s">
        <v>35</v>
      </c>
      <c r="J294" t="s">
        <v>36</v>
      </c>
      <c r="K294" s="292"/>
    </row>
    <row r="295" ht="16.8" spans="1:11">
      <c r="A295" s="287" t="s">
        <v>1229</v>
      </c>
      <c r="B295" t="s">
        <v>1230</v>
      </c>
      <c r="C295" s="288">
        <v>318</v>
      </c>
      <c r="D295" t="s">
        <v>163</v>
      </c>
      <c r="E295" s="290" t="s">
        <v>31</v>
      </c>
      <c r="F295" t="s">
        <v>32</v>
      </c>
      <c r="G295" s="287" t="s">
        <v>1231</v>
      </c>
      <c r="H295" t="s">
        <v>1232</v>
      </c>
      <c r="I295" s="287" t="s">
        <v>35</v>
      </c>
      <c r="J295" t="s">
        <v>36</v>
      </c>
      <c r="K295" s="292"/>
    </row>
    <row r="296" ht="16.8" spans="1:11">
      <c r="A296" s="287" t="s">
        <v>1233</v>
      </c>
      <c r="B296" t="s">
        <v>1234</v>
      </c>
      <c r="C296" s="288">
        <v>633.33</v>
      </c>
      <c r="D296" t="s">
        <v>30</v>
      </c>
      <c r="E296" s="290" t="s">
        <v>31</v>
      </c>
      <c r="F296" t="s">
        <v>32</v>
      </c>
      <c r="G296" s="287" t="s">
        <v>1235</v>
      </c>
      <c r="H296" t="s">
        <v>1236</v>
      </c>
      <c r="I296" s="287" t="s">
        <v>35</v>
      </c>
      <c r="J296" t="s">
        <v>36</v>
      </c>
      <c r="K296" s="292"/>
    </row>
    <row r="297" ht="16.8" spans="1:11">
      <c r="A297" s="287" t="s">
        <v>1237</v>
      </c>
      <c r="B297" t="s">
        <v>1238</v>
      </c>
      <c r="C297" s="288">
        <v>183.33</v>
      </c>
      <c r="D297" t="s">
        <v>30</v>
      </c>
      <c r="E297" s="290" t="s">
        <v>31</v>
      </c>
      <c r="F297" t="s">
        <v>32</v>
      </c>
      <c r="G297" s="287" t="s">
        <v>1239</v>
      </c>
      <c r="H297" t="s">
        <v>1240</v>
      </c>
      <c r="I297" s="287" t="s">
        <v>35</v>
      </c>
      <c r="J297" t="s">
        <v>36</v>
      </c>
      <c r="K297" s="292"/>
    </row>
    <row r="298" ht="16.8" spans="1:11">
      <c r="A298" s="287" t="s">
        <v>1241</v>
      </c>
      <c r="B298" t="s">
        <v>1242</v>
      </c>
      <c r="C298" s="288">
        <v>0.06</v>
      </c>
      <c r="D298" t="s">
        <v>49</v>
      </c>
      <c r="E298" s="290" t="s">
        <v>31</v>
      </c>
      <c r="F298" t="s">
        <v>32</v>
      </c>
      <c r="G298" s="287" t="s">
        <v>1243</v>
      </c>
      <c r="H298" t="s">
        <v>1244</v>
      </c>
      <c r="I298" s="287" t="s">
        <v>35</v>
      </c>
      <c r="J298" t="s">
        <v>36</v>
      </c>
      <c r="K298" s="292"/>
    </row>
    <row r="299" ht="16.8" spans="1:11">
      <c r="A299" s="287" t="s">
        <v>1245</v>
      </c>
      <c r="B299" t="s">
        <v>1246</v>
      </c>
      <c r="C299" s="288">
        <v>79.67</v>
      </c>
      <c r="D299" t="s">
        <v>39</v>
      </c>
      <c r="E299" s="290" t="s">
        <v>31</v>
      </c>
      <c r="F299" t="s">
        <v>32</v>
      </c>
      <c r="G299" s="287" t="s">
        <v>1247</v>
      </c>
      <c r="H299" t="s">
        <v>1248</v>
      </c>
      <c r="I299" s="287" t="s">
        <v>35</v>
      </c>
      <c r="J299" t="s">
        <v>36</v>
      </c>
      <c r="K299" s="292"/>
    </row>
    <row r="300" ht="16.8" spans="1:11">
      <c r="A300" s="287" t="s">
        <v>1249</v>
      </c>
      <c r="B300" t="s">
        <v>1250</v>
      </c>
      <c r="C300" s="288">
        <v>58.3</v>
      </c>
      <c r="D300" t="s">
        <v>237</v>
      </c>
      <c r="E300" s="290" t="s">
        <v>31</v>
      </c>
      <c r="F300" t="s">
        <v>32</v>
      </c>
      <c r="G300" s="287" t="s">
        <v>1251</v>
      </c>
      <c r="H300" t="s">
        <v>1252</v>
      </c>
      <c r="I300" s="287" t="s">
        <v>35</v>
      </c>
      <c r="J300" t="s">
        <v>36</v>
      </c>
      <c r="K300" s="292"/>
    </row>
    <row r="301" ht="16.8" spans="1:11">
      <c r="A301" s="287" t="s">
        <v>1253</v>
      </c>
      <c r="B301" t="s">
        <v>1254</v>
      </c>
      <c r="C301" s="288">
        <v>416.67</v>
      </c>
      <c r="D301" t="s">
        <v>39</v>
      </c>
      <c r="E301" s="290" t="s">
        <v>31</v>
      </c>
      <c r="F301" t="s">
        <v>32</v>
      </c>
      <c r="G301" s="287" t="s">
        <v>1255</v>
      </c>
      <c r="H301" t="s">
        <v>1256</v>
      </c>
      <c r="I301" s="287" t="s">
        <v>35</v>
      </c>
      <c r="J301" t="s">
        <v>36</v>
      </c>
      <c r="K301" s="292"/>
    </row>
    <row r="302" ht="16.8" spans="1:11">
      <c r="A302" s="287" t="s">
        <v>1257</v>
      </c>
      <c r="B302" t="s">
        <v>1258</v>
      </c>
      <c r="C302" s="288">
        <v>42.4</v>
      </c>
      <c r="D302" t="s">
        <v>90</v>
      </c>
      <c r="E302" s="290" t="s">
        <v>31</v>
      </c>
      <c r="F302" t="s">
        <v>32</v>
      </c>
      <c r="G302" s="287" t="s">
        <v>1259</v>
      </c>
      <c r="H302" t="s">
        <v>1260</v>
      </c>
      <c r="I302" s="287" t="s">
        <v>35</v>
      </c>
      <c r="J302" t="s">
        <v>36</v>
      </c>
      <c r="K302" s="292"/>
    </row>
    <row r="303" ht="16.8" spans="1:11">
      <c r="A303" s="287" t="s">
        <v>1261</v>
      </c>
      <c r="B303" t="s">
        <v>1262</v>
      </c>
      <c r="C303" s="288">
        <v>0.06</v>
      </c>
      <c r="D303" t="s">
        <v>49</v>
      </c>
      <c r="E303" s="290" t="s">
        <v>31</v>
      </c>
      <c r="F303" t="s">
        <v>32</v>
      </c>
      <c r="G303" s="287" t="s">
        <v>1263</v>
      </c>
      <c r="H303" t="s">
        <v>1264</v>
      </c>
      <c r="I303" s="287" t="s">
        <v>35</v>
      </c>
      <c r="J303" t="s">
        <v>36</v>
      </c>
      <c r="K303" s="292"/>
    </row>
    <row r="304" ht="16.8" spans="1:11">
      <c r="A304" s="287" t="s">
        <v>1265</v>
      </c>
      <c r="B304" t="s">
        <v>1266</v>
      </c>
      <c r="C304" s="288">
        <v>553.33</v>
      </c>
      <c r="D304" t="s">
        <v>39</v>
      </c>
      <c r="E304" s="290" t="s">
        <v>31</v>
      </c>
      <c r="F304" t="s">
        <v>32</v>
      </c>
      <c r="G304" s="287" t="s">
        <v>1267</v>
      </c>
      <c r="H304" t="s">
        <v>1268</v>
      </c>
      <c r="I304" s="287" t="s">
        <v>35</v>
      </c>
      <c r="J304" t="s">
        <v>36</v>
      </c>
      <c r="K304" s="292"/>
    </row>
    <row r="305" ht="16.8" spans="1:11">
      <c r="A305" s="287" t="s">
        <v>1269</v>
      </c>
      <c r="B305" t="s">
        <v>1270</v>
      </c>
      <c r="C305" s="288">
        <v>1060</v>
      </c>
      <c r="D305" t="s">
        <v>400</v>
      </c>
      <c r="E305" s="290" t="s">
        <v>31</v>
      </c>
      <c r="F305" t="s">
        <v>32</v>
      </c>
      <c r="G305" s="287" t="s">
        <v>1271</v>
      </c>
      <c r="H305" t="s">
        <v>1272</v>
      </c>
      <c r="I305" s="287" t="s">
        <v>35</v>
      </c>
      <c r="J305" t="s">
        <v>36</v>
      </c>
      <c r="K305" s="292"/>
    </row>
    <row r="306" ht="16.8" spans="1:11">
      <c r="A306" s="287" t="s">
        <v>1273</v>
      </c>
      <c r="B306" t="s">
        <v>1274</v>
      </c>
      <c r="C306" s="288">
        <v>848</v>
      </c>
      <c r="D306" t="s">
        <v>30</v>
      </c>
      <c r="E306" s="290" t="s">
        <v>31</v>
      </c>
      <c r="F306" t="s">
        <v>32</v>
      </c>
      <c r="G306" s="287" t="s">
        <v>1275</v>
      </c>
      <c r="H306" t="s">
        <v>1276</v>
      </c>
      <c r="I306" s="287" t="s">
        <v>35</v>
      </c>
      <c r="J306" t="s">
        <v>36</v>
      </c>
      <c r="K306" s="292"/>
    </row>
    <row r="307" ht="16.8" spans="1:11">
      <c r="A307" s="287" t="s">
        <v>1277</v>
      </c>
      <c r="B307" t="s">
        <v>1278</v>
      </c>
      <c r="C307" s="288">
        <v>247.45</v>
      </c>
      <c r="D307" t="s">
        <v>39</v>
      </c>
      <c r="E307" s="290" t="s">
        <v>31</v>
      </c>
      <c r="F307" t="s">
        <v>32</v>
      </c>
      <c r="G307" s="287" t="s">
        <v>1279</v>
      </c>
      <c r="H307" t="s">
        <v>1280</v>
      </c>
      <c r="I307" s="287" t="s">
        <v>35</v>
      </c>
      <c r="J307" t="s">
        <v>36</v>
      </c>
      <c r="K307" s="292"/>
    </row>
    <row r="308" ht="16.8" spans="1:11">
      <c r="A308" s="287" t="s">
        <v>1281</v>
      </c>
      <c r="B308" t="s">
        <v>1282</v>
      </c>
      <c r="C308" s="288">
        <v>95.4</v>
      </c>
      <c r="D308" t="s">
        <v>39</v>
      </c>
      <c r="E308" s="290" t="s">
        <v>31</v>
      </c>
      <c r="F308" t="s">
        <v>32</v>
      </c>
      <c r="G308" s="287" t="s">
        <v>1283</v>
      </c>
      <c r="H308" t="s">
        <v>1284</v>
      </c>
      <c r="I308" s="287" t="s">
        <v>35</v>
      </c>
      <c r="J308" t="s">
        <v>36</v>
      </c>
      <c r="K308" s="292"/>
    </row>
    <row r="309" ht="16.8" spans="1:11">
      <c r="A309" s="287" t="s">
        <v>1285</v>
      </c>
      <c r="B309" t="s">
        <v>1286</v>
      </c>
      <c r="C309" s="288">
        <v>318</v>
      </c>
      <c r="D309" t="s">
        <v>163</v>
      </c>
      <c r="E309" s="290" t="s">
        <v>31</v>
      </c>
      <c r="F309" t="s">
        <v>32</v>
      </c>
      <c r="G309" s="287" t="s">
        <v>1287</v>
      </c>
      <c r="H309" t="s">
        <v>1288</v>
      </c>
      <c r="I309" s="287" t="s">
        <v>35</v>
      </c>
      <c r="J309" t="s">
        <v>36</v>
      </c>
      <c r="K309" s="292"/>
    </row>
    <row r="310" ht="16.8" spans="1:11">
      <c r="A310" s="287" t="s">
        <v>1289</v>
      </c>
      <c r="B310" t="s">
        <v>1290</v>
      </c>
      <c r="C310" s="288">
        <v>296.8</v>
      </c>
      <c r="D310" t="s">
        <v>39</v>
      </c>
      <c r="E310" s="290" t="s">
        <v>31</v>
      </c>
      <c r="F310" t="s">
        <v>32</v>
      </c>
      <c r="G310" s="287" t="s">
        <v>1291</v>
      </c>
      <c r="H310" t="s">
        <v>1292</v>
      </c>
      <c r="I310" s="287" t="s">
        <v>35</v>
      </c>
      <c r="J310" t="s">
        <v>36</v>
      </c>
      <c r="K310" s="292"/>
    </row>
    <row r="311" ht="16.8" spans="1:11">
      <c r="A311" s="287" t="s">
        <v>1293</v>
      </c>
      <c r="B311" t="s">
        <v>1294</v>
      </c>
      <c r="C311" s="288">
        <v>742</v>
      </c>
      <c r="D311" t="s">
        <v>163</v>
      </c>
      <c r="E311" s="290" t="s">
        <v>31</v>
      </c>
      <c r="F311" t="s">
        <v>32</v>
      </c>
      <c r="G311" s="287" t="s">
        <v>1295</v>
      </c>
      <c r="H311" t="s">
        <v>1296</v>
      </c>
      <c r="I311" s="287" t="s">
        <v>35</v>
      </c>
      <c r="J311" t="s">
        <v>36</v>
      </c>
      <c r="K311" s="292"/>
    </row>
    <row r="312" ht="16.8" spans="1:11">
      <c r="A312" s="287" t="s">
        <v>1297</v>
      </c>
      <c r="B312" t="s">
        <v>1298</v>
      </c>
      <c r="C312" s="288">
        <v>671.33</v>
      </c>
      <c r="D312" t="s">
        <v>85</v>
      </c>
      <c r="E312" s="290" t="s">
        <v>31</v>
      </c>
      <c r="F312" t="s">
        <v>32</v>
      </c>
      <c r="G312" s="287" t="s">
        <v>1299</v>
      </c>
      <c r="H312" t="s">
        <v>1300</v>
      </c>
      <c r="I312" s="287" t="s">
        <v>35</v>
      </c>
      <c r="J312" t="s">
        <v>36</v>
      </c>
      <c r="K312" s="292"/>
    </row>
    <row r="313" ht="16.8" spans="1:11">
      <c r="A313" s="287" t="s">
        <v>1301</v>
      </c>
      <c r="B313" t="s">
        <v>1302</v>
      </c>
      <c r="C313" s="288">
        <v>1833.33</v>
      </c>
      <c r="D313" t="s">
        <v>30</v>
      </c>
      <c r="E313" s="290" t="s">
        <v>31</v>
      </c>
      <c r="F313" t="s">
        <v>32</v>
      </c>
      <c r="G313" s="287" t="s">
        <v>1303</v>
      </c>
      <c r="H313" t="s">
        <v>1304</v>
      </c>
      <c r="I313" s="287" t="s">
        <v>35</v>
      </c>
      <c r="J313" t="s">
        <v>36</v>
      </c>
      <c r="K313" s="292"/>
    </row>
    <row r="314" ht="16.8" spans="1:11">
      <c r="A314" s="287" t="s">
        <v>1305</v>
      </c>
      <c r="B314" t="s">
        <v>1306</v>
      </c>
      <c r="C314" s="288">
        <v>2374.4</v>
      </c>
      <c r="D314" t="s">
        <v>30</v>
      </c>
      <c r="E314" s="290" t="s">
        <v>31</v>
      </c>
      <c r="F314" t="s">
        <v>32</v>
      </c>
      <c r="G314" s="287" t="s">
        <v>1307</v>
      </c>
      <c r="H314" t="s">
        <v>1308</v>
      </c>
      <c r="I314" s="287" t="s">
        <v>35</v>
      </c>
      <c r="J314" t="s">
        <v>36</v>
      </c>
      <c r="K314" s="292"/>
    </row>
    <row r="315" ht="16.8" spans="1:11">
      <c r="A315" s="287" t="s">
        <v>1309</v>
      </c>
      <c r="B315" t="s">
        <v>1310</v>
      </c>
      <c r="C315" s="288">
        <v>848</v>
      </c>
      <c r="D315" t="s">
        <v>44</v>
      </c>
      <c r="E315" s="290" t="s">
        <v>31</v>
      </c>
      <c r="F315" t="s">
        <v>32</v>
      </c>
      <c r="G315" s="287" t="s">
        <v>1311</v>
      </c>
      <c r="H315" t="s">
        <v>1312</v>
      </c>
      <c r="I315" s="287" t="s">
        <v>35</v>
      </c>
      <c r="J315" t="s">
        <v>36</v>
      </c>
      <c r="K315" s="292"/>
    </row>
    <row r="316" ht="16.8" spans="1:11">
      <c r="A316" s="287" t="s">
        <v>1313</v>
      </c>
      <c r="B316" t="s">
        <v>1314</v>
      </c>
      <c r="C316" s="288">
        <v>14</v>
      </c>
      <c r="D316" t="s">
        <v>100</v>
      </c>
      <c r="E316" s="290" t="s">
        <v>31</v>
      </c>
      <c r="F316" t="s">
        <v>32</v>
      </c>
      <c r="G316" s="287" t="s">
        <v>1315</v>
      </c>
      <c r="H316" t="s">
        <v>1316</v>
      </c>
      <c r="I316" s="287" t="s">
        <v>35</v>
      </c>
      <c r="J316" t="s">
        <v>36</v>
      </c>
      <c r="K316" s="292"/>
    </row>
    <row r="317" ht="16.8" spans="1:11">
      <c r="A317" s="287" t="s">
        <v>1317</v>
      </c>
      <c r="B317" t="s">
        <v>1318</v>
      </c>
      <c r="C317" s="288">
        <v>636</v>
      </c>
      <c r="D317" t="s">
        <v>30</v>
      </c>
      <c r="E317" s="290" t="s">
        <v>31</v>
      </c>
      <c r="F317" t="s">
        <v>32</v>
      </c>
      <c r="G317" s="287" t="s">
        <v>1319</v>
      </c>
      <c r="H317" t="s">
        <v>1320</v>
      </c>
      <c r="I317" s="287" t="s">
        <v>35</v>
      </c>
      <c r="J317" t="s">
        <v>36</v>
      </c>
      <c r="K317" s="292"/>
    </row>
    <row r="318" ht="16.8" spans="1:11">
      <c r="A318" s="287" t="s">
        <v>1321</v>
      </c>
      <c r="B318" t="s">
        <v>1322</v>
      </c>
      <c r="C318" s="288">
        <v>212</v>
      </c>
      <c r="D318" t="s">
        <v>359</v>
      </c>
      <c r="E318" s="290" t="s">
        <v>31</v>
      </c>
      <c r="F318" t="s">
        <v>32</v>
      </c>
      <c r="G318" s="287" t="s">
        <v>1323</v>
      </c>
      <c r="H318" t="s">
        <v>1324</v>
      </c>
      <c r="I318" s="287" t="s">
        <v>35</v>
      </c>
      <c r="J318" t="s">
        <v>36</v>
      </c>
      <c r="K318" s="292"/>
    </row>
    <row r="319" ht="16.8" spans="1:11">
      <c r="A319" s="287" t="s">
        <v>1325</v>
      </c>
      <c r="B319" t="s">
        <v>1326</v>
      </c>
      <c r="C319" s="288">
        <v>246.94</v>
      </c>
      <c r="D319" t="s">
        <v>54</v>
      </c>
      <c r="E319" s="290" t="s">
        <v>31</v>
      </c>
      <c r="F319" t="s">
        <v>32</v>
      </c>
      <c r="G319" s="287" t="s">
        <v>1327</v>
      </c>
      <c r="H319" t="s">
        <v>1328</v>
      </c>
      <c r="I319" s="287" t="s">
        <v>35</v>
      </c>
      <c r="J319" t="s">
        <v>36</v>
      </c>
      <c r="K319" s="292"/>
    </row>
    <row r="320" ht="16.8" spans="1:11">
      <c r="A320" s="287" t="s">
        <v>1329</v>
      </c>
      <c r="B320" t="s">
        <v>1330</v>
      </c>
      <c r="C320" s="288">
        <v>1833.33</v>
      </c>
      <c r="D320" t="s">
        <v>30</v>
      </c>
      <c r="E320" s="290" t="s">
        <v>31</v>
      </c>
      <c r="F320" t="s">
        <v>32</v>
      </c>
      <c r="G320" s="287" t="s">
        <v>1331</v>
      </c>
      <c r="H320" t="s">
        <v>1332</v>
      </c>
      <c r="I320" s="287" t="s">
        <v>35</v>
      </c>
      <c r="J320" t="s">
        <v>36</v>
      </c>
      <c r="K320" s="292"/>
    </row>
    <row r="321" ht="16.8" spans="1:11">
      <c r="A321" s="287" t="s">
        <v>1333</v>
      </c>
      <c r="B321" t="s">
        <v>1334</v>
      </c>
      <c r="C321" s="288">
        <v>302.1</v>
      </c>
      <c r="D321" t="s">
        <v>30</v>
      </c>
      <c r="E321" s="290" t="s">
        <v>31</v>
      </c>
      <c r="F321" t="s">
        <v>32</v>
      </c>
      <c r="G321" s="287" t="s">
        <v>1335</v>
      </c>
      <c r="H321" t="s">
        <v>1336</v>
      </c>
      <c r="I321" s="287" t="s">
        <v>35</v>
      </c>
      <c r="J321" t="s">
        <v>36</v>
      </c>
      <c r="K321" s="292"/>
    </row>
    <row r="322" ht="16.8" spans="1:11">
      <c r="A322" s="287" t="s">
        <v>1337</v>
      </c>
      <c r="B322" t="s">
        <v>1338</v>
      </c>
      <c r="C322" s="288">
        <v>5.83</v>
      </c>
      <c r="D322" t="s">
        <v>196</v>
      </c>
      <c r="E322" s="290" t="s">
        <v>31</v>
      </c>
      <c r="F322" t="s">
        <v>32</v>
      </c>
      <c r="G322" s="287" t="s">
        <v>1339</v>
      </c>
      <c r="H322" t="s">
        <v>1340</v>
      </c>
      <c r="I322" s="287" t="s">
        <v>35</v>
      </c>
      <c r="J322" t="s">
        <v>36</v>
      </c>
      <c r="K322" s="292"/>
    </row>
    <row r="323" ht="16.8" spans="1:11">
      <c r="A323" s="287" t="s">
        <v>1341</v>
      </c>
      <c r="B323" t="s">
        <v>1342</v>
      </c>
      <c r="C323" s="288">
        <v>0.06</v>
      </c>
      <c r="D323" t="s">
        <v>49</v>
      </c>
      <c r="E323" s="290" t="s">
        <v>31</v>
      </c>
      <c r="F323" t="s">
        <v>32</v>
      </c>
      <c r="G323" s="287" t="s">
        <v>1343</v>
      </c>
      <c r="H323" t="s">
        <v>1344</v>
      </c>
      <c r="I323" s="287" t="s">
        <v>35</v>
      </c>
      <c r="J323" t="s">
        <v>36</v>
      </c>
      <c r="K323" s="292"/>
    </row>
    <row r="324" ht="16.8" spans="1:11">
      <c r="A324" s="287" t="s">
        <v>1345</v>
      </c>
      <c r="B324" t="s">
        <v>1346</v>
      </c>
      <c r="C324" s="288">
        <v>466.67</v>
      </c>
      <c r="D324" t="s">
        <v>30</v>
      </c>
      <c r="E324" s="290" t="s">
        <v>31</v>
      </c>
      <c r="F324" t="s">
        <v>32</v>
      </c>
      <c r="G324" s="287" t="s">
        <v>1347</v>
      </c>
      <c r="H324" t="s">
        <v>1348</v>
      </c>
      <c r="I324" s="287" t="s">
        <v>35</v>
      </c>
      <c r="J324" t="s">
        <v>36</v>
      </c>
      <c r="K324" s="292"/>
    </row>
    <row r="325" ht="16.8" spans="1:11">
      <c r="A325" s="287" t="s">
        <v>1349</v>
      </c>
      <c r="B325" t="s">
        <v>1350</v>
      </c>
      <c r="C325" s="288">
        <v>95</v>
      </c>
      <c r="D325" t="s">
        <v>39</v>
      </c>
      <c r="E325" s="290" t="s">
        <v>31</v>
      </c>
      <c r="F325" t="s">
        <v>32</v>
      </c>
      <c r="G325" s="287" t="s">
        <v>1351</v>
      </c>
      <c r="H325" t="s">
        <v>1352</v>
      </c>
      <c r="I325" s="287" t="s">
        <v>35</v>
      </c>
      <c r="J325" t="s">
        <v>36</v>
      </c>
      <c r="K325" s="292"/>
    </row>
    <row r="326" ht="16.8" spans="1:11">
      <c r="A326" s="287" t="s">
        <v>1353</v>
      </c>
      <c r="B326" t="s">
        <v>1354</v>
      </c>
      <c r="C326" s="288">
        <v>4500</v>
      </c>
      <c r="D326" t="s">
        <v>1355</v>
      </c>
      <c r="E326" s="290" t="s">
        <v>31</v>
      </c>
      <c r="F326" t="s">
        <v>32</v>
      </c>
      <c r="G326" s="287" t="s">
        <v>1356</v>
      </c>
      <c r="H326" t="s">
        <v>1357</v>
      </c>
      <c r="I326" s="287" t="s">
        <v>35</v>
      </c>
      <c r="J326" t="s">
        <v>36</v>
      </c>
      <c r="K326" s="292"/>
    </row>
    <row r="327" ht="16.8" spans="1:11">
      <c r="A327" s="287" t="s">
        <v>1358</v>
      </c>
      <c r="B327" t="s">
        <v>1359</v>
      </c>
      <c r="C327" s="288">
        <v>477</v>
      </c>
      <c r="D327" t="s">
        <v>95</v>
      </c>
      <c r="E327" s="290" t="s">
        <v>31</v>
      </c>
      <c r="F327" t="s">
        <v>32</v>
      </c>
      <c r="G327" s="287" t="s">
        <v>1360</v>
      </c>
      <c r="H327" t="s">
        <v>1361</v>
      </c>
      <c r="I327" s="287" t="s">
        <v>35</v>
      </c>
      <c r="J327" t="s">
        <v>36</v>
      </c>
      <c r="K327" s="292"/>
    </row>
    <row r="328" ht="16.8" spans="1:11">
      <c r="A328" s="287" t="s">
        <v>1362</v>
      </c>
      <c r="B328" t="s">
        <v>1363</v>
      </c>
      <c r="C328" s="288">
        <v>14310</v>
      </c>
      <c r="D328" t="s">
        <v>30</v>
      </c>
      <c r="E328" s="290" t="s">
        <v>31</v>
      </c>
      <c r="F328" t="s">
        <v>32</v>
      </c>
      <c r="G328" s="287" t="s">
        <v>1364</v>
      </c>
      <c r="H328" t="s">
        <v>1365</v>
      </c>
      <c r="I328" s="287" t="s">
        <v>35</v>
      </c>
      <c r="J328" t="s">
        <v>36</v>
      </c>
      <c r="K328" s="292"/>
    </row>
    <row r="329" ht="16.8" spans="1:11">
      <c r="A329" s="287" t="s">
        <v>1366</v>
      </c>
      <c r="B329" t="s">
        <v>1367</v>
      </c>
      <c r="C329" s="288">
        <v>250</v>
      </c>
      <c r="D329" t="s">
        <v>39</v>
      </c>
      <c r="E329" s="290" t="s">
        <v>31</v>
      </c>
      <c r="F329" t="s">
        <v>32</v>
      </c>
      <c r="G329" s="287" t="s">
        <v>1368</v>
      </c>
      <c r="H329" t="s">
        <v>1369</v>
      </c>
      <c r="I329" s="287" t="s">
        <v>35</v>
      </c>
      <c r="J329" t="s">
        <v>36</v>
      </c>
      <c r="K329" s="292"/>
    </row>
    <row r="330" ht="16.8" spans="1:11">
      <c r="A330" s="287" t="s">
        <v>1370</v>
      </c>
      <c r="B330" t="s">
        <v>1371</v>
      </c>
      <c r="C330" s="288">
        <v>190.8</v>
      </c>
      <c r="D330" t="s">
        <v>163</v>
      </c>
      <c r="E330" s="290" t="s">
        <v>31</v>
      </c>
      <c r="F330" t="s">
        <v>32</v>
      </c>
      <c r="G330" s="287" t="s">
        <v>1372</v>
      </c>
      <c r="H330" t="s">
        <v>1373</v>
      </c>
      <c r="I330" s="287" t="s">
        <v>35</v>
      </c>
      <c r="J330" t="s">
        <v>36</v>
      </c>
      <c r="K330" s="292"/>
    </row>
    <row r="331" ht="16.8" spans="1:11">
      <c r="A331" s="287" t="s">
        <v>1374</v>
      </c>
      <c r="B331" t="s">
        <v>1375</v>
      </c>
      <c r="C331" s="288">
        <v>1900</v>
      </c>
      <c r="D331" t="s">
        <v>1376</v>
      </c>
      <c r="E331" s="290" t="s">
        <v>31</v>
      </c>
      <c r="F331" t="s">
        <v>32</v>
      </c>
      <c r="G331" s="287" t="s">
        <v>1377</v>
      </c>
      <c r="H331" t="s">
        <v>1378</v>
      </c>
      <c r="I331" s="287" t="s">
        <v>35</v>
      </c>
      <c r="J331" t="s">
        <v>36</v>
      </c>
      <c r="K331" s="292"/>
    </row>
    <row r="332" ht="16.8" spans="1:11">
      <c r="A332" s="287" t="s">
        <v>1379</v>
      </c>
      <c r="B332" t="s">
        <v>1380</v>
      </c>
      <c r="C332" s="288">
        <v>53</v>
      </c>
      <c r="D332" t="s">
        <v>39</v>
      </c>
      <c r="E332" s="290" t="s">
        <v>31</v>
      </c>
      <c r="F332" t="s">
        <v>32</v>
      </c>
      <c r="G332" s="287" t="s">
        <v>1381</v>
      </c>
      <c r="H332" t="s">
        <v>1382</v>
      </c>
      <c r="I332" s="287" t="s">
        <v>35</v>
      </c>
      <c r="J332" t="s">
        <v>36</v>
      </c>
      <c r="K332" s="292"/>
    </row>
    <row r="333" ht="16.8" spans="1:11">
      <c r="A333" s="287" t="s">
        <v>1383</v>
      </c>
      <c r="B333" t="s">
        <v>1384</v>
      </c>
      <c r="C333" s="288">
        <v>1060</v>
      </c>
      <c r="D333" t="s">
        <v>30</v>
      </c>
      <c r="E333" s="290" t="s">
        <v>31</v>
      </c>
      <c r="F333" t="s">
        <v>32</v>
      </c>
      <c r="G333" s="287" t="s">
        <v>1385</v>
      </c>
      <c r="H333" t="s">
        <v>1386</v>
      </c>
      <c r="I333" s="287" t="s">
        <v>35</v>
      </c>
      <c r="J333" t="s">
        <v>36</v>
      </c>
      <c r="K333" s="292"/>
    </row>
    <row r="334" ht="16.8" spans="1:11">
      <c r="A334" s="287" t="s">
        <v>1387</v>
      </c>
      <c r="B334" t="s">
        <v>1388</v>
      </c>
      <c r="C334" s="288">
        <v>316.67</v>
      </c>
      <c r="D334" t="s">
        <v>39</v>
      </c>
      <c r="E334" s="290" t="s">
        <v>31</v>
      </c>
      <c r="F334" t="s">
        <v>32</v>
      </c>
      <c r="G334" s="287" t="s">
        <v>1389</v>
      </c>
      <c r="H334" t="s">
        <v>1390</v>
      </c>
      <c r="I334" s="287" t="s">
        <v>35</v>
      </c>
      <c r="J334" t="s">
        <v>36</v>
      </c>
      <c r="K334" s="292"/>
    </row>
    <row r="335" ht="16.8" spans="1:11">
      <c r="A335" s="287" t="s">
        <v>1391</v>
      </c>
      <c r="B335" t="s">
        <v>1392</v>
      </c>
      <c r="C335" s="288">
        <v>127.2</v>
      </c>
      <c r="D335" t="s">
        <v>54</v>
      </c>
      <c r="E335" s="290" t="s">
        <v>31</v>
      </c>
      <c r="F335" t="s">
        <v>32</v>
      </c>
      <c r="G335" s="287" t="s">
        <v>1393</v>
      </c>
      <c r="H335" t="s">
        <v>1394</v>
      </c>
      <c r="I335" s="287" t="s">
        <v>35</v>
      </c>
      <c r="J335" t="s">
        <v>36</v>
      </c>
      <c r="K335" s="292"/>
    </row>
    <row r="336" ht="16.8" spans="1:11">
      <c r="A336" s="287" t="s">
        <v>1395</v>
      </c>
      <c r="B336" t="s">
        <v>1396</v>
      </c>
      <c r="C336" s="288">
        <v>4750</v>
      </c>
      <c r="D336" t="s">
        <v>95</v>
      </c>
      <c r="E336" s="290" t="s">
        <v>31</v>
      </c>
      <c r="F336" t="s">
        <v>32</v>
      </c>
      <c r="G336" s="287" t="s">
        <v>1397</v>
      </c>
      <c r="H336" t="s">
        <v>1398</v>
      </c>
      <c r="I336" s="287" t="s">
        <v>35</v>
      </c>
      <c r="J336" t="s">
        <v>36</v>
      </c>
      <c r="K336" s="292"/>
    </row>
    <row r="337" ht="16.8" spans="1:11">
      <c r="A337" s="287" t="s">
        <v>1399</v>
      </c>
      <c r="B337" t="s">
        <v>1400</v>
      </c>
      <c r="C337" s="288">
        <v>12.72</v>
      </c>
      <c r="D337" t="s">
        <v>1401</v>
      </c>
      <c r="E337" s="290" t="s">
        <v>31</v>
      </c>
      <c r="F337" t="s">
        <v>32</v>
      </c>
      <c r="G337" s="287" t="s">
        <v>1402</v>
      </c>
      <c r="H337" t="s">
        <v>1403</v>
      </c>
      <c r="I337" s="287" t="s">
        <v>35</v>
      </c>
      <c r="J337" t="s">
        <v>36</v>
      </c>
      <c r="K337" s="292"/>
    </row>
    <row r="338" ht="16.8" spans="1:11">
      <c r="A338" s="287" t="s">
        <v>1404</v>
      </c>
      <c r="B338" t="s">
        <v>1405</v>
      </c>
      <c r="C338" s="288">
        <v>106</v>
      </c>
      <c r="D338" t="s">
        <v>39</v>
      </c>
      <c r="E338" s="290" t="s">
        <v>31</v>
      </c>
      <c r="F338" t="s">
        <v>32</v>
      </c>
      <c r="G338" s="287" t="s">
        <v>1406</v>
      </c>
      <c r="H338" t="s">
        <v>1407</v>
      </c>
      <c r="I338" s="287" t="s">
        <v>35</v>
      </c>
      <c r="J338" t="s">
        <v>36</v>
      </c>
      <c r="K338" s="292"/>
    </row>
    <row r="339" ht="16.8" spans="1:11">
      <c r="A339" s="287" t="s">
        <v>1408</v>
      </c>
      <c r="B339" t="s">
        <v>1409</v>
      </c>
      <c r="C339" s="288">
        <v>636</v>
      </c>
      <c r="D339" t="s">
        <v>141</v>
      </c>
      <c r="E339" s="290" t="s">
        <v>31</v>
      </c>
      <c r="F339" t="s">
        <v>32</v>
      </c>
      <c r="G339" s="287" t="s">
        <v>1410</v>
      </c>
      <c r="H339" t="s">
        <v>1411</v>
      </c>
      <c r="I339" s="287" t="s">
        <v>35</v>
      </c>
      <c r="J339" t="s">
        <v>36</v>
      </c>
      <c r="K339" s="292"/>
    </row>
    <row r="340" ht="16.8" spans="1:11">
      <c r="A340" s="287" t="s">
        <v>1412</v>
      </c>
      <c r="B340" t="s">
        <v>1413</v>
      </c>
      <c r="C340" s="288">
        <v>93.28</v>
      </c>
      <c r="D340" t="s">
        <v>90</v>
      </c>
      <c r="E340" s="290" t="s">
        <v>31</v>
      </c>
      <c r="F340" t="s">
        <v>32</v>
      </c>
      <c r="G340" s="287" t="s">
        <v>1414</v>
      </c>
      <c r="H340" t="s">
        <v>1415</v>
      </c>
      <c r="I340" s="287" t="s">
        <v>35</v>
      </c>
      <c r="J340" t="s">
        <v>36</v>
      </c>
      <c r="K340" s="292"/>
    </row>
    <row r="341" ht="16.8" spans="1:11">
      <c r="A341" s="287" t="s">
        <v>1416</v>
      </c>
      <c r="B341" t="s">
        <v>1417</v>
      </c>
      <c r="C341" s="288">
        <v>3561.6</v>
      </c>
      <c r="D341" t="s">
        <v>400</v>
      </c>
      <c r="E341" s="290" t="s">
        <v>31</v>
      </c>
      <c r="F341" t="s">
        <v>32</v>
      </c>
      <c r="G341" s="287" t="s">
        <v>1418</v>
      </c>
      <c r="H341" t="s">
        <v>1419</v>
      </c>
      <c r="I341" s="287" t="s">
        <v>35</v>
      </c>
      <c r="J341" t="s">
        <v>36</v>
      </c>
      <c r="K341" s="292"/>
    </row>
    <row r="342" ht="16.8" spans="1:11">
      <c r="A342" s="287" t="s">
        <v>1420</v>
      </c>
      <c r="B342" t="s">
        <v>1421</v>
      </c>
      <c r="C342" s="288">
        <v>560</v>
      </c>
      <c r="D342" t="s">
        <v>39</v>
      </c>
      <c r="E342" s="290" t="s">
        <v>31</v>
      </c>
      <c r="F342" t="s">
        <v>32</v>
      </c>
      <c r="G342" s="287" t="s">
        <v>1422</v>
      </c>
      <c r="H342" t="s">
        <v>1423</v>
      </c>
      <c r="I342" s="287" t="s">
        <v>35</v>
      </c>
      <c r="J342" t="s">
        <v>36</v>
      </c>
      <c r="K342" s="292"/>
    </row>
    <row r="343" ht="16.8" spans="1:11">
      <c r="A343" s="287" t="s">
        <v>1424</v>
      </c>
      <c r="B343" t="s">
        <v>1425</v>
      </c>
      <c r="C343" s="288">
        <v>1</v>
      </c>
      <c r="D343" t="s">
        <v>196</v>
      </c>
      <c r="E343" s="290" t="s">
        <v>31</v>
      </c>
      <c r="F343" t="s">
        <v>32</v>
      </c>
      <c r="G343" s="287" t="s">
        <v>1426</v>
      </c>
      <c r="H343" t="s">
        <v>1427</v>
      </c>
      <c r="I343" s="287" t="s">
        <v>35</v>
      </c>
      <c r="J343" t="s">
        <v>36</v>
      </c>
      <c r="K343" s="292"/>
    </row>
    <row r="344" ht="16.8" spans="1:11">
      <c r="A344" s="287" t="s">
        <v>1428</v>
      </c>
      <c r="B344" t="s">
        <v>1429</v>
      </c>
      <c r="C344" s="288">
        <v>10.6</v>
      </c>
      <c r="D344" t="s">
        <v>237</v>
      </c>
      <c r="E344" s="290" t="s">
        <v>31</v>
      </c>
      <c r="F344" t="s">
        <v>32</v>
      </c>
      <c r="G344" s="287" t="s">
        <v>1430</v>
      </c>
      <c r="H344" t="s">
        <v>1431</v>
      </c>
      <c r="I344" s="287" t="s">
        <v>35</v>
      </c>
      <c r="J344" t="s">
        <v>36</v>
      </c>
      <c r="K344" s="292"/>
    </row>
    <row r="345" ht="16.8" spans="1:11">
      <c r="A345" s="287" t="s">
        <v>1432</v>
      </c>
      <c r="B345" t="s">
        <v>1433</v>
      </c>
      <c r="C345" s="288">
        <v>848</v>
      </c>
      <c r="D345" t="s">
        <v>39</v>
      </c>
      <c r="E345" s="290" t="s">
        <v>31</v>
      </c>
      <c r="F345" t="s">
        <v>32</v>
      </c>
      <c r="G345" s="287" t="s">
        <v>1434</v>
      </c>
      <c r="H345" t="s">
        <v>1435</v>
      </c>
      <c r="I345" s="287" t="s">
        <v>35</v>
      </c>
      <c r="J345" t="s">
        <v>36</v>
      </c>
      <c r="K345" s="292"/>
    </row>
    <row r="346" ht="16.8" spans="1:11">
      <c r="A346" s="287" t="s">
        <v>1436</v>
      </c>
      <c r="B346" t="s">
        <v>1437</v>
      </c>
      <c r="C346" s="288">
        <v>400.68</v>
      </c>
      <c r="D346" t="s">
        <v>237</v>
      </c>
      <c r="E346" s="290" t="s">
        <v>31</v>
      </c>
      <c r="F346" t="s">
        <v>32</v>
      </c>
      <c r="G346" s="287" t="s">
        <v>1438</v>
      </c>
      <c r="H346" t="s">
        <v>1439</v>
      </c>
      <c r="I346" s="287" t="s">
        <v>35</v>
      </c>
      <c r="J346" t="s">
        <v>36</v>
      </c>
      <c r="K346" s="292"/>
    </row>
    <row r="347" ht="16.8" spans="1:11">
      <c r="A347" s="287" t="s">
        <v>1440</v>
      </c>
      <c r="B347" t="s">
        <v>1441</v>
      </c>
      <c r="C347" s="288">
        <v>116.6</v>
      </c>
      <c r="D347" t="s">
        <v>141</v>
      </c>
      <c r="E347" s="290" t="s">
        <v>31</v>
      </c>
      <c r="F347" t="s">
        <v>32</v>
      </c>
      <c r="G347" s="287" t="s">
        <v>1442</v>
      </c>
      <c r="H347" t="s">
        <v>1443</v>
      </c>
      <c r="I347" s="287" t="s">
        <v>35</v>
      </c>
      <c r="J347" t="s">
        <v>36</v>
      </c>
      <c r="K347" s="292"/>
    </row>
    <row r="348" ht="16.8" spans="1:11">
      <c r="A348" s="287" t="s">
        <v>1444</v>
      </c>
      <c r="B348" t="s">
        <v>1445</v>
      </c>
      <c r="C348" s="288">
        <v>3816</v>
      </c>
      <c r="D348" t="s">
        <v>30</v>
      </c>
      <c r="E348" s="290" t="s">
        <v>31</v>
      </c>
      <c r="F348" t="s">
        <v>32</v>
      </c>
      <c r="G348" s="287" t="s">
        <v>1446</v>
      </c>
      <c r="H348" t="s">
        <v>1447</v>
      </c>
      <c r="I348" s="287" t="s">
        <v>35</v>
      </c>
      <c r="J348" t="s">
        <v>36</v>
      </c>
      <c r="K348" s="292"/>
    </row>
    <row r="349" ht="16.8" spans="1:11">
      <c r="A349" s="287" t="s">
        <v>1448</v>
      </c>
      <c r="B349" t="s">
        <v>1449</v>
      </c>
      <c r="C349" s="288">
        <v>356.67</v>
      </c>
      <c r="D349" t="s">
        <v>39</v>
      </c>
      <c r="E349" s="290" t="s">
        <v>31</v>
      </c>
      <c r="F349" t="s">
        <v>32</v>
      </c>
      <c r="G349" s="287" t="s">
        <v>1450</v>
      </c>
      <c r="H349" t="s">
        <v>1451</v>
      </c>
      <c r="I349" s="287" t="s">
        <v>35</v>
      </c>
      <c r="J349" t="s">
        <v>36</v>
      </c>
      <c r="K349" s="292"/>
    </row>
    <row r="350" ht="16.8" spans="1:11">
      <c r="A350" s="287" t="s">
        <v>1452</v>
      </c>
      <c r="B350" t="s">
        <v>1453</v>
      </c>
      <c r="C350" s="288">
        <v>198.33</v>
      </c>
      <c r="D350" t="s">
        <v>39</v>
      </c>
      <c r="E350" s="290" t="s">
        <v>31</v>
      </c>
      <c r="F350" t="s">
        <v>32</v>
      </c>
      <c r="G350" s="287" t="s">
        <v>1454</v>
      </c>
      <c r="H350" t="s">
        <v>1455</v>
      </c>
      <c r="I350" s="287" t="s">
        <v>35</v>
      </c>
      <c r="J350" t="s">
        <v>36</v>
      </c>
      <c r="K350" s="292"/>
    </row>
    <row r="351" ht="16.8" spans="1:11">
      <c r="A351" s="287" t="s">
        <v>1456</v>
      </c>
      <c r="B351" t="s">
        <v>1457</v>
      </c>
      <c r="C351" s="288">
        <v>137.8</v>
      </c>
      <c r="D351" t="s">
        <v>39</v>
      </c>
      <c r="E351" s="290" t="s">
        <v>31</v>
      </c>
      <c r="F351" t="s">
        <v>32</v>
      </c>
      <c r="G351" s="287" t="s">
        <v>1458</v>
      </c>
      <c r="H351" t="s">
        <v>1459</v>
      </c>
      <c r="I351" s="287" t="s">
        <v>35</v>
      </c>
      <c r="J351" t="s">
        <v>36</v>
      </c>
      <c r="K351" s="292"/>
    </row>
    <row r="352" ht="16.8" spans="1:11">
      <c r="A352" s="287" t="s">
        <v>1460</v>
      </c>
      <c r="B352" t="s">
        <v>1461</v>
      </c>
      <c r="C352" s="288">
        <v>3710</v>
      </c>
      <c r="D352" t="s">
        <v>30</v>
      </c>
      <c r="E352" s="290" t="s">
        <v>31</v>
      </c>
      <c r="F352" t="s">
        <v>32</v>
      </c>
      <c r="G352" s="287" t="s">
        <v>1462</v>
      </c>
      <c r="H352" t="s">
        <v>1463</v>
      </c>
      <c r="I352" s="287" t="s">
        <v>35</v>
      </c>
      <c r="J352" t="s">
        <v>36</v>
      </c>
      <c r="K352" s="292"/>
    </row>
    <row r="353" ht="16.8" spans="1:11">
      <c r="A353" s="287" t="s">
        <v>1464</v>
      </c>
      <c r="B353" t="s">
        <v>1465</v>
      </c>
      <c r="C353" s="288">
        <v>340</v>
      </c>
      <c r="D353" t="s">
        <v>196</v>
      </c>
      <c r="E353" s="290" t="s">
        <v>31</v>
      </c>
      <c r="F353" t="s">
        <v>32</v>
      </c>
      <c r="G353" s="287" t="s">
        <v>1466</v>
      </c>
      <c r="H353" t="s">
        <v>1467</v>
      </c>
      <c r="I353" s="287" t="s">
        <v>35</v>
      </c>
      <c r="J353" t="s">
        <v>36</v>
      </c>
      <c r="K353" s="292"/>
    </row>
    <row r="354" ht="16.8" spans="1:11">
      <c r="A354" s="287" t="s">
        <v>1468</v>
      </c>
      <c r="B354" t="s">
        <v>1469</v>
      </c>
      <c r="C354" s="288">
        <v>10.6</v>
      </c>
      <c r="D354" t="s">
        <v>237</v>
      </c>
      <c r="E354" s="290" t="s">
        <v>31</v>
      </c>
      <c r="F354" t="s">
        <v>32</v>
      </c>
      <c r="G354" s="287" t="s">
        <v>1470</v>
      </c>
      <c r="H354" t="s">
        <v>1471</v>
      </c>
      <c r="I354" s="287" t="s">
        <v>35</v>
      </c>
      <c r="J354" t="s">
        <v>36</v>
      </c>
      <c r="K354" s="292"/>
    </row>
    <row r="355" ht="16.8" spans="1:11">
      <c r="A355" s="287" t="s">
        <v>1472</v>
      </c>
      <c r="B355" t="s">
        <v>1473</v>
      </c>
      <c r="C355" s="288">
        <v>58.3</v>
      </c>
      <c r="D355" t="s">
        <v>141</v>
      </c>
      <c r="E355" s="290" t="s">
        <v>31</v>
      </c>
      <c r="F355" t="s">
        <v>32</v>
      </c>
      <c r="G355" s="287" t="s">
        <v>1474</v>
      </c>
      <c r="H355" t="s">
        <v>1475</v>
      </c>
      <c r="I355" s="287" t="s">
        <v>35</v>
      </c>
      <c r="J355" t="s">
        <v>36</v>
      </c>
      <c r="K355" s="292"/>
    </row>
    <row r="356" ht="16.8" spans="1:11">
      <c r="A356" s="287" t="s">
        <v>1476</v>
      </c>
      <c r="B356" t="s">
        <v>1477</v>
      </c>
      <c r="C356" s="288">
        <v>31</v>
      </c>
      <c r="D356" t="s">
        <v>54</v>
      </c>
      <c r="E356" s="290" t="s">
        <v>31</v>
      </c>
      <c r="F356" t="s">
        <v>32</v>
      </c>
      <c r="G356" s="287" t="s">
        <v>1478</v>
      </c>
      <c r="H356" t="s">
        <v>1479</v>
      </c>
      <c r="I356" s="287" t="s">
        <v>35</v>
      </c>
      <c r="J356" t="s">
        <v>36</v>
      </c>
      <c r="K356" s="292"/>
    </row>
    <row r="357" ht="16.8" spans="1:11">
      <c r="A357" s="287" t="s">
        <v>1480</v>
      </c>
      <c r="B357" t="s">
        <v>1481</v>
      </c>
      <c r="C357" s="288">
        <v>74.2</v>
      </c>
      <c r="D357" t="s">
        <v>621</v>
      </c>
      <c r="E357" s="290" t="s">
        <v>31</v>
      </c>
      <c r="F357" t="s">
        <v>32</v>
      </c>
      <c r="G357" s="287" t="s">
        <v>1482</v>
      </c>
      <c r="H357" t="s">
        <v>1483</v>
      </c>
      <c r="I357" s="287" t="s">
        <v>35</v>
      </c>
      <c r="J357" t="s">
        <v>36</v>
      </c>
      <c r="K357" s="292"/>
    </row>
    <row r="358" ht="16.8" spans="1:11">
      <c r="A358" s="287" t="s">
        <v>1484</v>
      </c>
      <c r="B358" t="s">
        <v>1485</v>
      </c>
      <c r="C358" s="288">
        <v>116.6</v>
      </c>
      <c r="D358" t="s">
        <v>90</v>
      </c>
      <c r="E358" s="290" t="s">
        <v>31</v>
      </c>
      <c r="F358" t="s">
        <v>32</v>
      </c>
      <c r="G358" s="287" t="s">
        <v>1486</v>
      </c>
      <c r="H358" t="s">
        <v>1487</v>
      </c>
      <c r="I358" s="287" t="s">
        <v>35</v>
      </c>
      <c r="J358" t="s">
        <v>36</v>
      </c>
      <c r="K358" s="292"/>
    </row>
    <row r="359" ht="16.8" spans="1:11">
      <c r="A359" s="287" t="s">
        <v>1488</v>
      </c>
      <c r="B359" t="s">
        <v>1489</v>
      </c>
      <c r="C359" s="288">
        <v>483.33</v>
      </c>
      <c r="D359" t="s">
        <v>30</v>
      </c>
      <c r="E359" s="290" t="s">
        <v>31</v>
      </c>
      <c r="F359" t="s">
        <v>32</v>
      </c>
      <c r="G359" s="287" t="s">
        <v>1490</v>
      </c>
      <c r="H359" t="s">
        <v>1491</v>
      </c>
      <c r="I359" s="287" t="s">
        <v>35</v>
      </c>
      <c r="J359" t="s">
        <v>36</v>
      </c>
      <c r="K359" s="292"/>
    </row>
    <row r="360" ht="16.8" spans="1:11">
      <c r="A360" s="287" t="s">
        <v>1492</v>
      </c>
      <c r="B360" t="s">
        <v>1493</v>
      </c>
      <c r="C360" s="288">
        <v>440</v>
      </c>
      <c r="D360" t="s">
        <v>67</v>
      </c>
      <c r="E360" s="290" t="s">
        <v>31</v>
      </c>
      <c r="F360" t="s">
        <v>32</v>
      </c>
      <c r="G360" s="287" t="s">
        <v>1494</v>
      </c>
      <c r="H360" t="s">
        <v>1495</v>
      </c>
      <c r="I360" s="287" t="s">
        <v>35</v>
      </c>
      <c r="J360" t="s">
        <v>36</v>
      </c>
      <c r="K360" s="292"/>
    </row>
    <row r="361" ht="16.8" spans="1:11">
      <c r="A361" s="287" t="s">
        <v>1496</v>
      </c>
      <c r="B361" t="s">
        <v>1497</v>
      </c>
      <c r="C361" s="288">
        <v>848</v>
      </c>
      <c r="D361" t="s">
        <v>39</v>
      </c>
      <c r="E361" s="290" t="s">
        <v>31</v>
      </c>
      <c r="F361" t="s">
        <v>32</v>
      </c>
      <c r="G361" s="287" t="s">
        <v>1498</v>
      </c>
      <c r="H361" t="s">
        <v>1499</v>
      </c>
      <c r="I361" s="287" t="s">
        <v>35</v>
      </c>
      <c r="J361" t="s">
        <v>36</v>
      </c>
      <c r="K361" s="292"/>
    </row>
    <row r="362" ht="16.8" spans="1:11">
      <c r="A362" s="287" t="s">
        <v>1500</v>
      </c>
      <c r="B362" t="s">
        <v>1501</v>
      </c>
      <c r="C362" s="288">
        <v>95.4</v>
      </c>
      <c r="D362" t="s">
        <v>141</v>
      </c>
      <c r="E362" s="290" t="s">
        <v>31</v>
      </c>
      <c r="F362" t="s">
        <v>32</v>
      </c>
      <c r="G362" s="287" t="s">
        <v>1502</v>
      </c>
      <c r="H362" t="s">
        <v>1503</v>
      </c>
      <c r="I362" s="287" t="s">
        <v>35</v>
      </c>
      <c r="J362" t="s">
        <v>36</v>
      </c>
      <c r="K362" s="292"/>
    </row>
    <row r="363" ht="16.8" spans="1:11">
      <c r="A363" s="287" t="s">
        <v>1504</v>
      </c>
      <c r="B363" t="s">
        <v>1505</v>
      </c>
      <c r="C363" s="288">
        <v>106</v>
      </c>
      <c r="D363" t="s">
        <v>30</v>
      </c>
      <c r="E363" s="290" t="s">
        <v>31</v>
      </c>
      <c r="F363" t="s">
        <v>32</v>
      </c>
      <c r="G363" s="287" t="s">
        <v>1506</v>
      </c>
      <c r="H363" t="s">
        <v>1507</v>
      </c>
      <c r="I363" s="287" t="s">
        <v>35</v>
      </c>
      <c r="J363" t="s">
        <v>36</v>
      </c>
      <c r="K363" s="292"/>
    </row>
    <row r="364" ht="16.8" spans="1:11">
      <c r="A364" s="287" t="s">
        <v>1508</v>
      </c>
      <c r="B364" t="s">
        <v>1509</v>
      </c>
      <c r="C364" s="288">
        <v>424</v>
      </c>
      <c r="D364" t="s">
        <v>30</v>
      </c>
      <c r="E364" s="290" t="s">
        <v>31</v>
      </c>
      <c r="F364" t="s">
        <v>32</v>
      </c>
      <c r="G364" s="287" t="s">
        <v>1510</v>
      </c>
      <c r="H364" t="s">
        <v>1511</v>
      </c>
      <c r="I364" s="287" t="s">
        <v>35</v>
      </c>
      <c r="J364" t="s">
        <v>36</v>
      </c>
      <c r="K364" s="292"/>
    </row>
    <row r="365" ht="16.8" spans="1:11">
      <c r="A365" s="287" t="s">
        <v>1512</v>
      </c>
      <c r="B365" t="s">
        <v>1513</v>
      </c>
      <c r="C365" s="288">
        <v>127.2</v>
      </c>
      <c r="D365" t="s">
        <v>30</v>
      </c>
      <c r="E365" s="290" t="s">
        <v>31</v>
      </c>
      <c r="F365" t="s">
        <v>32</v>
      </c>
      <c r="G365" s="287" t="s">
        <v>1514</v>
      </c>
      <c r="H365" t="s">
        <v>1515</v>
      </c>
      <c r="I365" s="287" t="s">
        <v>35</v>
      </c>
      <c r="J365" t="s">
        <v>36</v>
      </c>
      <c r="K365" s="292"/>
    </row>
    <row r="366" ht="16.8" spans="1:11">
      <c r="A366" s="287" t="s">
        <v>1516</v>
      </c>
      <c r="B366" t="s">
        <v>1517</v>
      </c>
      <c r="C366" s="288">
        <v>1484</v>
      </c>
      <c r="D366" t="s">
        <v>85</v>
      </c>
      <c r="E366" s="290" t="s">
        <v>31</v>
      </c>
      <c r="F366" t="s">
        <v>32</v>
      </c>
      <c r="G366" s="287" t="s">
        <v>1518</v>
      </c>
      <c r="H366" t="s">
        <v>1519</v>
      </c>
      <c r="I366" s="287" t="s">
        <v>35</v>
      </c>
      <c r="J366" t="s">
        <v>36</v>
      </c>
      <c r="K366" s="292"/>
    </row>
    <row r="367" ht="16.8" spans="1:11">
      <c r="A367" s="287" t="s">
        <v>1520</v>
      </c>
      <c r="B367" t="s">
        <v>1521</v>
      </c>
      <c r="C367" s="288">
        <v>75</v>
      </c>
      <c r="D367" t="s">
        <v>39</v>
      </c>
      <c r="E367" s="290" t="s">
        <v>31</v>
      </c>
      <c r="F367" t="s">
        <v>32</v>
      </c>
      <c r="G367" s="287" t="s">
        <v>1522</v>
      </c>
      <c r="H367" t="s">
        <v>1523</v>
      </c>
      <c r="I367" s="287" t="s">
        <v>35</v>
      </c>
      <c r="J367" t="s">
        <v>36</v>
      </c>
      <c r="K367" s="292"/>
    </row>
    <row r="368" ht="16.8" spans="1:11">
      <c r="A368" s="287" t="s">
        <v>1524</v>
      </c>
      <c r="B368" t="s">
        <v>1525</v>
      </c>
      <c r="C368" s="288">
        <v>2120</v>
      </c>
      <c r="D368" t="s">
        <v>95</v>
      </c>
      <c r="E368" s="290" t="s">
        <v>31</v>
      </c>
      <c r="F368" t="s">
        <v>32</v>
      </c>
      <c r="G368" s="287" t="s">
        <v>1526</v>
      </c>
      <c r="H368" t="s">
        <v>1527</v>
      </c>
      <c r="I368" s="287" t="s">
        <v>35</v>
      </c>
      <c r="J368" t="s">
        <v>36</v>
      </c>
      <c r="K368" s="292"/>
    </row>
    <row r="369" ht="16.8" spans="1:11">
      <c r="A369" s="287" t="s">
        <v>1528</v>
      </c>
      <c r="B369" t="s">
        <v>1529</v>
      </c>
      <c r="C369" s="288">
        <v>6.36</v>
      </c>
      <c r="D369" t="s">
        <v>237</v>
      </c>
      <c r="E369" s="290" t="s">
        <v>31</v>
      </c>
      <c r="F369" t="s">
        <v>32</v>
      </c>
      <c r="G369" s="287" t="s">
        <v>1530</v>
      </c>
      <c r="H369" t="s">
        <v>1531</v>
      </c>
      <c r="I369" s="287" t="s">
        <v>35</v>
      </c>
      <c r="J369" t="s">
        <v>36</v>
      </c>
      <c r="K369" s="292"/>
    </row>
    <row r="370" ht="16.8" spans="1:11">
      <c r="A370" s="287" t="s">
        <v>1532</v>
      </c>
      <c r="B370" t="s">
        <v>1533</v>
      </c>
      <c r="C370" s="288">
        <v>265</v>
      </c>
      <c r="D370" t="s">
        <v>30</v>
      </c>
      <c r="E370" s="290" t="s">
        <v>31</v>
      </c>
      <c r="F370" t="s">
        <v>32</v>
      </c>
      <c r="G370" s="287" t="s">
        <v>1534</v>
      </c>
      <c r="H370" t="s">
        <v>1535</v>
      </c>
      <c r="I370" s="287" t="s">
        <v>35</v>
      </c>
      <c r="J370" t="s">
        <v>36</v>
      </c>
      <c r="K370" s="292"/>
    </row>
    <row r="371" ht="16.8" spans="1:11">
      <c r="A371" s="287" t="s">
        <v>1536</v>
      </c>
      <c r="B371" t="s">
        <v>1537</v>
      </c>
      <c r="C371" s="288">
        <v>58.3</v>
      </c>
      <c r="D371" t="s">
        <v>39</v>
      </c>
      <c r="E371" s="290" t="s">
        <v>31</v>
      </c>
      <c r="F371" t="s">
        <v>32</v>
      </c>
      <c r="G371" s="287" t="s">
        <v>1538</v>
      </c>
      <c r="H371" t="s">
        <v>1539</v>
      </c>
      <c r="I371" s="287" t="s">
        <v>35</v>
      </c>
      <c r="J371" t="s">
        <v>36</v>
      </c>
      <c r="K371" s="292"/>
    </row>
    <row r="372" ht="16.8" spans="1:11">
      <c r="A372" s="287" t="s">
        <v>1540</v>
      </c>
      <c r="B372" t="s">
        <v>1541</v>
      </c>
      <c r="C372" s="288">
        <v>116.6</v>
      </c>
      <c r="D372" t="s">
        <v>141</v>
      </c>
      <c r="E372" s="290" t="s">
        <v>31</v>
      </c>
      <c r="F372" t="s">
        <v>32</v>
      </c>
      <c r="G372" s="287" t="s">
        <v>1542</v>
      </c>
      <c r="H372" t="s">
        <v>1543</v>
      </c>
      <c r="I372" s="287" t="s">
        <v>35</v>
      </c>
      <c r="J372" t="s">
        <v>36</v>
      </c>
      <c r="K372" s="292"/>
    </row>
    <row r="373" ht="16.8" spans="1:11">
      <c r="A373" s="287" t="s">
        <v>1544</v>
      </c>
      <c r="B373" t="s">
        <v>1545</v>
      </c>
      <c r="C373" s="288">
        <v>516.67</v>
      </c>
      <c r="D373" t="s">
        <v>400</v>
      </c>
      <c r="E373" s="290" t="s">
        <v>31</v>
      </c>
      <c r="F373" t="s">
        <v>32</v>
      </c>
      <c r="G373" s="287" t="s">
        <v>1546</v>
      </c>
      <c r="H373" t="s">
        <v>1547</v>
      </c>
      <c r="I373" s="287" t="s">
        <v>35</v>
      </c>
      <c r="J373" t="s">
        <v>36</v>
      </c>
      <c r="K373" s="292"/>
    </row>
    <row r="374" ht="16.8" spans="1:11">
      <c r="A374" s="287" t="s">
        <v>1548</v>
      </c>
      <c r="B374" t="s">
        <v>1549</v>
      </c>
      <c r="C374" s="288">
        <v>424</v>
      </c>
      <c r="D374" t="s">
        <v>30</v>
      </c>
      <c r="E374" s="290" t="s">
        <v>31</v>
      </c>
      <c r="F374" t="s">
        <v>32</v>
      </c>
      <c r="G374" s="287" t="s">
        <v>1550</v>
      </c>
      <c r="H374" t="s">
        <v>1551</v>
      </c>
      <c r="I374" s="287" t="s">
        <v>35</v>
      </c>
      <c r="J374" t="s">
        <v>36</v>
      </c>
      <c r="K374" s="292"/>
    </row>
    <row r="375" ht="16.8" spans="1:11">
      <c r="A375" s="287" t="s">
        <v>1552</v>
      </c>
      <c r="B375" t="s">
        <v>1553</v>
      </c>
      <c r="C375" s="288">
        <v>302.1</v>
      </c>
      <c r="D375" t="s">
        <v>30</v>
      </c>
      <c r="E375" s="290" t="s">
        <v>31</v>
      </c>
      <c r="F375" t="s">
        <v>32</v>
      </c>
      <c r="G375" s="287" t="s">
        <v>1554</v>
      </c>
      <c r="H375" t="s">
        <v>1555</v>
      </c>
      <c r="I375" s="287" t="s">
        <v>35</v>
      </c>
      <c r="J375" t="s">
        <v>36</v>
      </c>
      <c r="K375" s="292"/>
    </row>
    <row r="376" ht="16.8" spans="1:11">
      <c r="A376" s="287" t="s">
        <v>1556</v>
      </c>
      <c r="B376" t="s">
        <v>1557</v>
      </c>
      <c r="C376" s="288">
        <v>159</v>
      </c>
      <c r="D376" t="s">
        <v>90</v>
      </c>
      <c r="E376" s="290" t="s">
        <v>31</v>
      </c>
      <c r="F376" t="s">
        <v>32</v>
      </c>
      <c r="G376" s="287" t="s">
        <v>1558</v>
      </c>
      <c r="H376" t="s">
        <v>1559</v>
      </c>
      <c r="I376" s="287" t="s">
        <v>35</v>
      </c>
      <c r="J376" t="s">
        <v>36</v>
      </c>
      <c r="K376" s="292"/>
    </row>
    <row r="377" ht="16.8" spans="1:11">
      <c r="A377" s="287" t="s">
        <v>1560</v>
      </c>
      <c r="B377" t="s">
        <v>1561</v>
      </c>
      <c r="C377" s="288">
        <v>159</v>
      </c>
      <c r="D377" t="s">
        <v>90</v>
      </c>
      <c r="E377" s="290" t="s">
        <v>31</v>
      </c>
      <c r="F377" t="s">
        <v>32</v>
      </c>
      <c r="G377" s="287" t="s">
        <v>1562</v>
      </c>
      <c r="H377" t="s">
        <v>1563</v>
      </c>
      <c r="I377" s="287" t="s">
        <v>35</v>
      </c>
      <c r="J377" t="s">
        <v>36</v>
      </c>
      <c r="K377" s="292"/>
    </row>
    <row r="378" ht="16.8" spans="1:11">
      <c r="A378" s="287" t="s">
        <v>1564</v>
      </c>
      <c r="B378" t="s">
        <v>1565</v>
      </c>
      <c r="C378" s="288">
        <v>5733.33</v>
      </c>
      <c r="D378" t="s">
        <v>30</v>
      </c>
      <c r="E378" s="290" t="s">
        <v>31</v>
      </c>
      <c r="F378" t="s">
        <v>32</v>
      </c>
      <c r="G378" s="287" t="s">
        <v>1566</v>
      </c>
      <c r="H378" t="s">
        <v>1567</v>
      </c>
      <c r="I378" s="287" t="s">
        <v>35</v>
      </c>
      <c r="J378" t="s">
        <v>36</v>
      </c>
      <c r="K378" s="292"/>
    </row>
    <row r="379" ht="16.8" spans="1:11">
      <c r="A379" s="287" t="s">
        <v>1568</v>
      </c>
      <c r="B379" t="s">
        <v>1569</v>
      </c>
      <c r="C379" s="288">
        <v>122.58</v>
      </c>
      <c r="D379" t="s">
        <v>54</v>
      </c>
      <c r="E379" s="290" t="s">
        <v>31</v>
      </c>
      <c r="F379" t="s">
        <v>32</v>
      </c>
      <c r="G379" s="287" t="s">
        <v>1570</v>
      </c>
      <c r="H379" t="s">
        <v>1571</v>
      </c>
      <c r="I379" s="287" t="s">
        <v>35</v>
      </c>
      <c r="J379" t="s">
        <v>36</v>
      </c>
      <c r="K379" s="292"/>
    </row>
    <row r="380" ht="16.8" spans="1:11">
      <c r="A380" s="287" t="s">
        <v>1572</v>
      </c>
      <c r="B380" t="s">
        <v>1573</v>
      </c>
      <c r="C380" s="288">
        <v>73.33</v>
      </c>
      <c r="D380" t="s">
        <v>196</v>
      </c>
      <c r="E380" s="290" t="s">
        <v>31</v>
      </c>
      <c r="F380" t="s">
        <v>32</v>
      </c>
      <c r="G380" s="287" t="s">
        <v>1574</v>
      </c>
      <c r="H380" t="s">
        <v>1575</v>
      </c>
      <c r="I380" s="287" t="s">
        <v>35</v>
      </c>
      <c r="J380" t="s">
        <v>36</v>
      </c>
      <c r="K380" s="292"/>
    </row>
    <row r="381" ht="16.8" spans="1:11">
      <c r="A381" s="287" t="s">
        <v>1576</v>
      </c>
      <c r="B381" t="s">
        <v>1577</v>
      </c>
      <c r="C381" s="288">
        <v>106</v>
      </c>
      <c r="D381" t="s">
        <v>196</v>
      </c>
      <c r="E381" s="290" t="s">
        <v>31</v>
      </c>
      <c r="F381" t="s">
        <v>32</v>
      </c>
      <c r="G381" s="287" t="s">
        <v>1578</v>
      </c>
      <c r="H381" t="s">
        <v>1579</v>
      </c>
      <c r="I381" s="287" t="s">
        <v>35</v>
      </c>
      <c r="J381" t="s">
        <v>36</v>
      </c>
      <c r="K381" s="292"/>
    </row>
    <row r="382" ht="16.8" spans="1:11">
      <c r="A382" s="287" t="s">
        <v>1580</v>
      </c>
      <c r="B382" t="s">
        <v>1581</v>
      </c>
      <c r="C382" s="288">
        <v>127.2</v>
      </c>
      <c r="D382" t="s">
        <v>39</v>
      </c>
      <c r="E382" s="290" t="s">
        <v>31</v>
      </c>
      <c r="F382" t="s">
        <v>32</v>
      </c>
      <c r="G382" s="287" t="s">
        <v>1582</v>
      </c>
      <c r="H382" t="s">
        <v>1583</v>
      </c>
      <c r="I382" s="287" t="s">
        <v>35</v>
      </c>
      <c r="J382" t="s">
        <v>36</v>
      </c>
      <c r="K382" s="292"/>
    </row>
    <row r="383" ht="16.8" spans="1:11">
      <c r="A383" s="287" t="s">
        <v>1584</v>
      </c>
      <c r="B383" t="s">
        <v>1585</v>
      </c>
      <c r="C383" s="288">
        <v>95.4</v>
      </c>
      <c r="D383" t="s">
        <v>90</v>
      </c>
      <c r="E383" s="290" t="s">
        <v>31</v>
      </c>
      <c r="F383" t="s">
        <v>32</v>
      </c>
      <c r="G383" s="287" t="s">
        <v>1586</v>
      </c>
      <c r="H383" t="s">
        <v>1587</v>
      </c>
      <c r="I383" s="287" t="s">
        <v>35</v>
      </c>
      <c r="J383" t="s">
        <v>36</v>
      </c>
      <c r="K383" s="292"/>
    </row>
    <row r="384" ht="16.8" spans="1:11">
      <c r="A384" s="287" t="s">
        <v>1588</v>
      </c>
      <c r="B384" t="s">
        <v>1589</v>
      </c>
      <c r="C384" s="288">
        <v>530</v>
      </c>
      <c r="D384" t="s">
        <v>39</v>
      </c>
      <c r="E384" s="290" t="s">
        <v>31</v>
      </c>
      <c r="F384" t="s">
        <v>32</v>
      </c>
      <c r="G384" s="287" t="s">
        <v>1590</v>
      </c>
      <c r="H384" t="s">
        <v>1591</v>
      </c>
      <c r="I384" s="287" t="s">
        <v>35</v>
      </c>
      <c r="J384" t="s">
        <v>36</v>
      </c>
      <c r="K384" s="292"/>
    </row>
    <row r="385" ht="16.8" spans="1:11">
      <c r="A385" s="287" t="s">
        <v>1592</v>
      </c>
      <c r="B385" t="s">
        <v>1593</v>
      </c>
      <c r="C385" s="288">
        <v>63</v>
      </c>
      <c r="D385" t="s">
        <v>39</v>
      </c>
      <c r="E385" s="290" t="s">
        <v>31</v>
      </c>
      <c r="F385" t="s">
        <v>32</v>
      </c>
      <c r="G385" s="287" t="s">
        <v>1594</v>
      </c>
      <c r="H385" t="s">
        <v>1595</v>
      </c>
      <c r="I385" s="287" t="s">
        <v>35</v>
      </c>
      <c r="J385" t="s">
        <v>36</v>
      </c>
      <c r="K385" s="292"/>
    </row>
    <row r="386" ht="16.8" spans="1:11">
      <c r="A386" s="287" t="s">
        <v>1596</v>
      </c>
      <c r="B386" t="s">
        <v>1597</v>
      </c>
      <c r="C386" s="288">
        <v>212</v>
      </c>
      <c r="D386" t="s">
        <v>237</v>
      </c>
      <c r="E386" s="290" t="s">
        <v>31</v>
      </c>
      <c r="F386" t="s">
        <v>32</v>
      </c>
      <c r="G386" s="287" t="s">
        <v>1598</v>
      </c>
      <c r="H386" t="s">
        <v>1599</v>
      </c>
      <c r="I386" s="287" t="s">
        <v>35</v>
      </c>
      <c r="J386" t="s">
        <v>36</v>
      </c>
      <c r="K386" s="292"/>
    </row>
    <row r="387" ht="16.8" spans="1:11">
      <c r="A387" s="287" t="s">
        <v>1600</v>
      </c>
      <c r="B387" t="s">
        <v>1601</v>
      </c>
      <c r="C387" s="288">
        <v>63</v>
      </c>
      <c r="D387" t="s">
        <v>39</v>
      </c>
      <c r="E387" s="290" t="s">
        <v>31</v>
      </c>
      <c r="F387" t="s">
        <v>32</v>
      </c>
      <c r="G387" s="287" t="s">
        <v>1602</v>
      </c>
      <c r="H387" t="s">
        <v>1603</v>
      </c>
      <c r="I387" s="287" t="s">
        <v>35</v>
      </c>
      <c r="J387" t="s">
        <v>36</v>
      </c>
      <c r="K387" s="292"/>
    </row>
    <row r="388" ht="16.8" spans="1:11">
      <c r="A388" s="287" t="s">
        <v>1604</v>
      </c>
      <c r="B388" t="s">
        <v>1605</v>
      </c>
      <c r="C388" s="288">
        <v>3180</v>
      </c>
      <c r="D388" t="s">
        <v>30</v>
      </c>
      <c r="E388" s="290" t="s">
        <v>31</v>
      </c>
      <c r="F388" t="s">
        <v>32</v>
      </c>
      <c r="G388" s="287" t="s">
        <v>1606</v>
      </c>
      <c r="H388" t="s">
        <v>1607</v>
      </c>
      <c r="I388" s="287" t="s">
        <v>35</v>
      </c>
      <c r="J388" t="s">
        <v>36</v>
      </c>
      <c r="K388" s="292"/>
    </row>
    <row r="389" ht="16.8" spans="1:11">
      <c r="A389" s="287" t="s">
        <v>1608</v>
      </c>
      <c r="B389" t="s">
        <v>1609</v>
      </c>
      <c r="C389" s="288">
        <v>148.4</v>
      </c>
      <c r="D389" t="s">
        <v>54</v>
      </c>
      <c r="E389" s="290" t="s">
        <v>31</v>
      </c>
      <c r="F389" t="s">
        <v>32</v>
      </c>
      <c r="G389" s="287" t="s">
        <v>1610</v>
      </c>
      <c r="H389" t="s">
        <v>1611</v>
      </c>
      <c r="I389" s="287" t="s">
        <v>35</v>
      </c>
      <c r="J389" t="s">
        <v>36</v>
      </c>
      <c r="K389" s="292"/>
    </row>
    <row r="390" ht="16.8" spans="1:11">
      <c r="A390" s="287" t="s">
        <v>1612</v>
      </c>
      <c r="B390" t="s">
        <v>1613</v>
      </c>
      <c r="C390" s="288">
        <v>1.6</v>
      </c>
      <c r="D390" t="s">
        <v>196</v>
      </c>
      <c r="E390" s="290" t="s">
        <v>31</v>
      </c>
      <c r="F390" t="s">
        <v>32</v>
      </c>
      <c r="G390" s="287" t="s">
        <v>1614</v>
      </c>
      <c r="H390" t="s">
        <v>1615</v>
      </c>
      <c r="I390" s="287" t="s">
        <v>35</v>
      </c>
      <c r="J390" t="s">
        <v>36</v>
      </c>
      <c r="K390" s="292"/>
    </row>
    <row r="391" ht="16.8" spans="1:11">
      <c r="A391" s="287" t="s">
        <v>1616</v>
      </c>
      <c r="B391" t="s">
        <v>1617</v>
      </c>
      <c r="C391" s="288">
        <v>97.33</v>
      </c>
      <c r="D391" t="s">
        <v>54</v>
      </c>
      <c r="E391" s="290" t="s">
        <v>31</v>
      </c>
      <c r="F391" t="s">
        <v>32</v>
      </c>
      <c r="G391" s="287" t="s">
        <v>1618</v>
      </c>
      <c r="H391" t="s">
        <v>1619</v>
      </c>
      <c r="I391" s="287" t="s">
        <v>35</v>
      </c>
      <c r="J391" t="s">
        <v>36</v>
      </c>
      <c r="K391" s="292"/>
    </row>
    <row r="392" ht="16.8" spans="1:11">
      <c r="A392" s="287" t="s">
        <v>1620</v>
      </c>
      <c r="B392" t="s">
        <v>1621</v>
      </c>
      <c r="C392" s="288">
        <v>89.04</v>
      </c>
      <c r="D392" t="s">
        <v>39</v>
      </c>
      <c r="E392" s="290" t="s">
        <v>31</v>
      </c>
      <c r="F392" t="s">
        <v>32</v>
      </c>
      <c r="G392" s="287" t="s">
        <v>1622</v>
      </c>
      <c r="H392" t="s">
        <v>1623</v>
      </c>
      <c r="I392" s="287" t="s">
        <v>35</v>
      </c>
      <c r="J392" t="s">
        <v>36</v>
      </c>
      <c r="K392" s="292"/>
    </row>
    <row r="393" ht="16.8" spans="1:11">
      <c r="A393" s="287" t="s">
        <v>1624</v>
      </c>
      <c r="B393" t="s">
        <v>1625</v>
      </c>
      <c r="C393" s="288">
        <v>51.67</v>
      </c>
      <c r="D393" t="s">
        <v>39</v>
      </c>
      <c r="E393" s="290" t="s">
        <v>31</v>
      </c>
      <c r="F393" t="s">
        <v>32</v>
      </c>
      <c r="G393" s="287" t="s">
        <v>1626</v>
      </c>
      <c r="H393" t="s">
        <v>1627</v>
      </c>
      <c r="I393" s="287" t="s">
        <v>35</v>
      </c>
      <c r="J393" t="s">
        <v>36</v>
      </c>
      <c r="K393" s="292"/>
    </row>
    <row r="394" ht="16.8" spans="1:11">
      <c r="A394" s="287" t="s">
        <v>1628</v>
      </c>
      <c r="B394" t="s">
        <v>1629</v>
      </c>
      <c r="C394" s="288">
        <v>477</v>
      </c>
      <c r="D394" t="s">
        <v>30</v>
      </c>
      <c r="E394" s="290" t="s">
        <v>31</v>
      </c>
      <c r="F394" t="s">
        <v>32</v>
      </c>
      <c r="G394" s="287" t="s">
        <v>1630</v>
      </c>
      <c r="H394" t="s">
        <v>1631</v>
      </c>
      <c r="I394" s="287" t="s">
        <v>35</v>
      </c>
      <c r="J394" t="s">
        <v>36</v>
      </c>
      <c r="K394" s="292"/>
    </row>
    <row r="395" ht="16.8" spans="1:11">
      <c r="A395" s="287" t="s">
        <v>1632</v>
      </c>
      <c r="B395" t="s">
        <v>1633</v>
      </c>
      <c r="C395" s="288">
        <v>296</v>
      </c>
      <c r="D395" t="s">
        <v>30</v>
      </c>
      <c r="E395" s="290" t="s">
        <v>31</v>
      </c>
      <c r="F395" t="s">
        <v>32</v>
      </c>
      <c r="G395" s="287" t="s">
        <v>1634</v>
      </c>
      <c r="H395" t="s">
        <v>1635</v>
      </c>
      <c r="I395" s="287" t="s">
        <v>35</v>
      </c>
      <c r="J395" t="s">
        <v>36</v>
      </c>
      <c r="K395" s="292"/>
    </row>
    <row r="396" ht="16.8" spans="1:11">
      <c r="A396" s="287" t="s">
        <v>1636</v>
      </c>
      <c r="B396" t="s">
        <v>1637</v>
      </c>
      <c r="C396" s="288">
        <v>47</v>
      </c>
      <c r="D396" t="s">
        <v>54</v>
      </c>
      <c r="E396" s="290" t="s">
        <v>31</v>
      </c>
      <c r="F396" t="s">
        <v>32</v>
      </c>
      <c r="G396" s="287" t="s">
        <v>1638</v>
      </c>
      <c r="H396" t="s">
        <v>1639</v>
      </c>
      <c r="I396" s="287" t="s">
        <v>35</v>
      </c>
      <c r="J396" t="s">
        <v>36</v>
      </c>
      <c r="K396" s="292"/>
    </row>
    <row r="397" ht="16.8" spans="1:11">
      <c r="A397" s="287" t="s">
        <v>1640</v>
      </c>
      <c r="B397" t="s">
        <v>1641</v>
      </c>
      <c r="C397" s="288">
        <v>5300</v>
      </c>
      <c r="D397" t="s">
        <v>30</v>
      </c>
      <c r="E397" s="290" t="s">
        <v>31</v>
      </c>
      <c r="F397" t="s">
        <v>32</v>
      </c>
      <c r="G397" s="287" t="s">
        <v>1642</v>
      </c>
      <c r="H397" t="s">
        <v>1643</v>
      </c>
      <c r="I397" s="287" t="s">
        <v>35</v>
      </c>
      <c r="J397" t="s">
        <v>36</v>
      </c>
      <c r="K397" s="292"/>
    </row>
    <row r="398" ht="16.8" spans="1:11">
      <c r="A398" s="287" t="s">
        <v>1644</v>
      </c>
      <c r="B398" t="s">
        <v>1645</v>
      </c>
      <c r="C398" s="288">
        <v>53</v>
      </c>
      <c r="D398" t="s">
        <v>196</v>
      </c>
      <c r="E398" s="290" t="s">
        <v>31</v>
      </c>
      <c r="F398" t="s">
        <v>32</v>
      </c>
      <c r="G398" s="287" t="s">
        <v>1646</v>
      </c>
      <c r="H398" t="s">
        <v>1647</v>
      </c>
      <c r="I398" s="287" t="s">
        <v>35</v>
      </c>
      <c r="J398" t="s">
        <v>36</v>
      </c>
      <c r="K398" s="292"/>
    </row>
    <row r="399" ht="16.8" spans="1:11">
      <c r="A399" s="287" t="s">
        <v>1648</v>
      </c>
      <c r="B399" t="s">
        <v>1649</v>
      </c>
      <c r="C399" s="288">
        <v>1590</v>
      </c>
      <c r="D399" t="s">
        <v>30</v>
      </c>
      <c r="E399" s="290" t="s">
        <v>31</v>
      </c>
      <c r="F399" t="s">
        <v>32</v>
      </c>
      <c r="G399" s="287" t="s">
        <v>1650</v>
      </c>
      <c r="H399" t="s">
        <v>1651</v>
      </c>
      <c r="I399" s="287" t="s">
        <v>35</v>
      </c>
      <c r="J399" t="s">
        <v>36</v>
      </c>
      <c r="K399" s="292"/>
    </row>
    <row r="400" ht="16.8" spans="1:11">
      <c r="A400" s="287" t="s">
        <v>1652</v>
      </c>
      <c r="B400" t="s">
        <v>1653</v>
      </c>
      <c r="C400" s="288">
        <v>127.2</v>
      </c>
      <c r="D400" t="s">
        <v>30</v>
      </c>
      <c r="E400" s="290" t="s">
        <v>31</v>
      </c>
      <c r="F400" t="s">
        <v>32</v>
      </c>
      <c r="G400" s="287" t="s">
        <v>1654</v>
      </c>
      <c r="H400" t="s">
        <v>1655</v>
      </c>
      <c r="I400" s="287" t="s">
        <v>35</v>
      </c>
      <c r="J400" t="s">
        <v>36</v>
      </c>
      <c r="K400" s="292"/>
    </row>
    <row r="401" ht="16.8" spans="1:11">
      <c r="A401" s="287" t="s">
        <v>1656</v>
      </c>
      <c r="B401" t="s">
        <v>1657</v>
      </c>
      <c r="C401" s="288">
        <v>206.7</v>
      </c>
      <c r="D401" t="s">
        <v>90</v>
      </c>
      <c r="E401" s="290" t="s">
        <v>31</v>
      </c>
      <c r="F401" t="s">
        <v>32</v>
      </c>
      <c r="G401" s="287" t="s">
        <v>1658</v>
      </c>
      <c r="H401" t="s">
        <v>1659</v>
      </c>
      <c r="I401" s="287" t="s">
        <v>35</v>
      </c>
      <c r="J401" t="s">
        <v>36</v>
      </c>
      <c r="K401" s="292"/>
    </row>
    <row r="402" ht="16.8" spans="1:11">
      <c r="A402" s="287" t="s">
        <v>1660</v>
      </c>
      <c r="B402" t="s">
        <v>1661</v>
      </c>
      <c r="C402" s="288">
        <v>91.88</v>
      </c>
      <c r="D402" t="s">
        <v>39</v>
      </c>
      <c r="E402" s="290" t="s">
        <v>31</v>
      </c>
      <c r="F402" t="s">
        <v>32</v>
      </c>
      <c r="G402" s="287" t="s">
        <v>1662</v>
      </c>
      <c r="H402" t="s">
        <v>1663</v>
      </c>
      <c r="I402" s="287" t="s">
        <v>35</v>
      </c>
      <c r="J402" t="s">
        <v>36</v>
      </c>
      <c r="K402" s="292"/>
    </row>
    <row r="403" ht="16.8" spans="1:11">
      <c r="A403" s="287" t="s">
        <v>1664</v>
      </c>
      <c r="B403" t="s">
        <v>1665</v>
      </c>
      <c r="C403" s="288">
        <v>161.12</v>
      </c>
      <c r="D403" t="s">
        <v>30</v>
      </c>
      <c r="E403" s="290" t="s">
        <v>31</v>
      </c>
      <c r="F403" t="s">
        <v>32</v>
      </c>
      <c r="G403" s="287" t="s">
        <v>1666</v>
      </c>
      <c r="H403" t="s">
        <v>1667</v>
      </c>
      <c r="I403" s="287" t="s">
        <v>35</v>
      </c>
      <c r="J403" t="s">
        <v>36</v>
      </c>
      <c r="K403" s="292"/>
    </row>
    <row r="404" ht="16.8" spans="1:11">
      <c r="A404" s="287" t="s">
        <v>1668</v>
      </c>
      <c r="B404" t="s">
        <v>1669</v>
      </c>
      <c r="C404" s="288">
        <v>212</v>
      </c>
      <c r="D404" t="s">
        <v>30</v>
      </c>
      <c r="E404" s="290" t="s">
        <v>31</v>
      </c>
      <c r="F404" t="s">
        <v>32</v>
      </c>
      <c r="G404" s="287" t="s">
        <v>1670</v>
      </c>
      <c r="H404" t="s">
        <v>1671</v>
      </c>
      <c r="I404" s="287" t="s">
        <v>35</v>
      </c>
      <c r="J404" t="s">
        <v>36</v>
      </c>
      <c r="K404" s="292"/>
    </row>
    <row r="405" ht="16.8" spans="1:11">
      <c r="A405" s="287" t="s">
        <v>1672</v>
      </c>
      <c r="B405" t="s">
        <v>1673</v>
      </c>
      <c r="C405" s="288">
        <v>848</v>
      </c>
      <c r="D405" t="s">
        <v>85</v>
      </c>
      <c r="E405" s="290" t="s">
        <v>31</v>
      </c>
      <c r="F405" t="s">
        <v>32</v>
      </c>
      <c r="G405" s="287" t="s">
        <v>1674</v>
      </c>
      <c r="H405" t="s">
        <v>1675</v>
      </c>
      <c r="I405" s="287" t="s">
        <v>35</v>
      </c>
      <c r="J405" t="s">
        <v>36</v>
      </c>
      <c r="K405" s="292"/>
    </row>
    <row r="406" ht="16.8" spans="1:11">
      <c r="A406" s="287" t="s">
        <v>1676</v>
      </c>
      <c r="B406" t="s">
        <v>1677</v>
      </c>
      <c r="C406" s="288">
        <v>424</v>
      </c>
      <c r="D406" t="s">
        <v>90</v>
      </c>
      <c r="E406" s="290" t="s">
        <v>31</v>
      </c>
      <c r="F406" t="s">
        <v>32</v>
      </c>
      <c r="G406" s="287" t="s">
        <v>1678</v>
      </c>
      <c r="H406" t="s">
        <v>1679</v>
      </c>
      <c r="I406" s="287" t="s">
        <v>35</v>
      </c>
      <c r="J406" t="s">
        <v>36</v>
      </c>
      <c r="K406" s="292"/>
    </row>
    <row r="407" ht="16.8" spans="1:11">
      <c r="A407" s="287" t="s">
        <v>1680</v>
      </c>
      <c r="B407" t="s">
        <v>1681</v>
      </c>
      <c r="C407" s="288">
        <v>433.33</v>
      </c>
      <c r="D407" t="s">
        <v>39</v>
      </c>
      <c r="E407" s="290" t="s">
        <v>31</v>
      </c>
      <c r="F407" t="s">
        <v>32</v>
      </c>
      <c r="G407" s="287" t="s">
        <v>1682</v>
      </c>
      <c r="H407" t="s">
        <v>1683</v>
      </c>
      <c r="I407" s="287" t="s">
        <v>35</v>
      </c>
      <c r="J407" t="s">
        <v>36</v>
      </c>
      <c r="K407" s="292"/>
    </row>
    <row r="408" ht="16.8" spans="1:11">
      <c r="A408" s="287" t="s">
        <v>1684</v>
      </c>
      <c r="B408" t="s">
        <v>1685</v>
      </c>
      <c r="C408" s="288">
        <v>402.8</v>
      </c>
      <c r="D408" t="s">
        <v>44</v>
      </c>
      <c r="E408" s="290" t="s">
        <v>31</v>
      </c>
      <c r="F408" t="s">
        <v>32</v>
      </c>
      <c r="G408" s="287" t="s">
        <v>1686</v>
      </c>
      <c r="H408" t="s">
        <v>1687</v>
      </c>
      <c r="I408" s="287" t="s">
        <v>35</v>
      </c>
      <c r="J408" t="s">
        <v>36</v>
      </c>
      <c r="K408" s="292"/>
    </row>
    <row r="409" ht="16.8" spans="1:11">
      <c r="A409" s="287" t="s">
        <v>1688</v>
      </c>
      <c r="B409" t="s">
        <v>1689</v>
      </c>
      <c r="C409" s="288">
        <v>466.67</v>
      </c>
      <c r="D409" t="s">
        <v>30</v>
      </c>
      <c r="E409" s="290" t="s">
        <v>31</v>
      </c>
      <c r="F409" t="s">
        <v>32</v>
      </c>
      <c r="G409" s="287" t="s">
        <v>1690</v>
      </c>
      <c r="H409" t="s">
        <v>1691</v>
      </c>
      <c r="I409" s="287" t="s">
        <v>35</v>
      </c>
      <c r="J409" t="s">
        <v>36</v>
      </c>
      <c r="K409" s="292"/>
    </row>
    <row r="410" ht="16.8" spans="1:11">
      <c r="A410" s="287" t="s">
        <v>1692</v>
      </c>
      <c r="B410" t="s">
        <v>1693</v>
      </c>
      <c r="C410" s="288">
        <v>0.1</v>
      </c>
      <c r="D410" t="s">
        <v>49</v>
      </c>
      <c r="E410" s="290" t="s">
        <v>31</v>
      </c>
      <c r="F410" t="s">
        <v>32</v>
      </c>
      <c r="G410" s="287" t="s">
        <v>1694</v>
      </c>
      <c r="H410" t="s">
        <v>1695</v>
      </c>
      <c r="I410" s="287" t="s">
        <v>35</v>
      </c>
      <c r="J410" t="s">
        <v>36</v>
      </c>
      <c r="K410" s="292"/>
    </row>
    <row r="411" ht="16.8" spans="1:11">
      <c r="A411" s="287" t="s">
        <v>1696</v>
      </c>
      <c r="B411" t="s">
        <v>1697</v>
      </c>
      <c r="C411" s="288">
        <v>174.9</v>
      </c>
      <c r="D411" t="s">
        <v>95</v>
      </c>
      <c r="E411" s="290" t="s">
        <v>31</v>
      </c>
      <c r="F411" t="s">
        <v>32</v>
      </c>
      <c r="G411" s="287" t="s">
        <v>1698</v>
      </c>
      <c r="H411" t="s">
        <v>1699</v>
      </c>
      <c r="I411" s="287" t="s">
        <v>35</v>
      </c>
      <c r="J411" t="s">
        <v>36</v>
      </c>
      <c r="K411" s="292"/>
    </row>
    <row r="412" ht="16.8" spans="1:11">
      <c r="A412" s="287" t="s">
        <v>1700</v>
      </c>
      <c r="B412" t="s">
        <v>1701</v>
      </c>
      <c r="C412" s="288">
        <v>240.42</v>
      </c>
      <c r="D412" t="s">
        <v>39</v>
      </c>
      <c r="E412" s="290" t="s">
        <v>31</v>
      </c>
      <c r="F412" t="s">
        <v>32</v>
      </c>
      <c r="G412" s="287" t="s">
        <v>1702</v>
      </c>
      <c r="H412" t="s">
        <v>1703</v>
      </c>
      <c r="I412" s="287" t="s">
        <v>35</v>
      </c>
      <c r="J412" t="s">
        <v>36</v>
      </c>
      <c r="K412" s="292"/>
    </row>
    <row r="413" ht="16.8" spans="1:11">
      <c r="A413" s="287" t="s">
        <v>1704</v>
      </c>
      <c r="B413" t="s">
        <v>1705</v>
      </c>
      <c r="C413" s="288">
        <v>31</v>
      </c>
      <c r="D413" t="s">
        <v>54</v>
      </c>
      <c r="E413" s="290" t="s">
        <v>31</v>
      </c>
      <c r="F413" t="s">
        <v>32</v>
      </c>
      <c r="G413" s="287" t="s">
        <v>1706</v>
      </c>
      <c r="H413" t="s">
        <v>1707</v>
      </c>
      <c r="I413" s="287" t="s">
        <v>35</v>
      </c>
      <c r="J413" t="s">
        <v>36</v>
      </c>
      <c r="K413" s="292"/>
    </row>
    <row r="414" ht="16.8" spans="1:11">
      <c r="A414" s="287" t="s">
        <v>1708</v>
      </c>
      <c r="B414" t="s">
        <v>1709</v>
      </c>
      <c r="C414" s="288">
        <v>125</v>
      </c>
      <c r="D414" t="s">
        <v>39</v>
      </c>
      <c r="E414" s="290" t="s">
        <v>31</v>
      </c>
      <c r="F414" t="s">
        <v>32</v>
      </c>
      <c r="G414" s="287" t="s">
        <v>1710</v>
      </c>
      <c r="H414" t="s">
        <v>1711</v>
      </c>
      <c r="I414" s="287" t="s">
        <v>35</v>
      </c>
      <c r="J414" t="s">
        <v>36</v>
      </c>
      <c r="K414" s="292"/>
    </row>
    <row r="415" ht="16.8" spans="1:11">
      <c r="A415" s="287" t="s">
        <v>1712</v>
      </c>
      <c r="B415" t="s">
        <v>1713</v>
      </c>
      <c r="C415" s="288">
        <v>137.8</v>
      </c>
      <c r="D415" t="s">
        <v>1714</v>
      </c>
      <c r="E415" s="290" t="s">
        <v>31</v>
      </c>
      <c r="F415" t="s">
        <v>32</v>
      </c>
      <c r="G415" s="287" t="s">
        <v>1715</v>
      </c>
      <c r="H415" t="s">
        <v>1716</v>
      </c>
      <c r="I415" s="287" t="s">
        <v>35</v>
      </c>
      <c r="J415" t="s">
        <v>36</v>
      </c>
      <c r="K415" s="292"/>
    </row>
    <row r="416" ht="16.8" spans="1:11">
      <c r="A416" s="287" t="s">
        <v>1717</v>
      </c>
      <c r="B416" t="s">
        <v>1718</v>
      </c>
      <c r="C416" s="288">
        <v>636</v>
      </c>
      <c r="D416" t="s">
        <v>30</v>
      </c>
      <c r="E416" s="290" t="s">
        <v>31</v>
      </c>
      <c r="F416" t="s">
        <v>32</v>
      </c>
      <c r="G416" s="287" t="s">
        <v>1719</v>
      </c>
      <c r="H416" t="s">
        <v>1720</v>
      </c>
      <c r="I416" s="287" t="s">
        <v>35</v>
      </c>
      <c r="J416" t="s">
        <v>36</v>
      </c>
      <c r="K416" s="292"/>
    </row>
    <row r="417" ht="16.8" spans="1:11">
      <c r="A417" s="287" t="s">
        <v>1721</v>
      </c>
      <c r="B417" t="s">
        <v>1722</v>
      </c>
      <c r="C417" s="288">
        <v>0.95</v>
      </c>
      <c r="D417" t="s">
        <v>196</v>
      </c>
      <c r="E417" s="290" t="s">
        <v>31</v>
      </c>
      <c r="F417" t="s">
        <v>32</v>
      </c>
      <c r="G417" s="287" t="s">
        <v>1723</v>
      </c>
      <c r="H417" t="s">
        <v>1724</v>
      </c>
      <c r="I417" s="287" t="s">
        <v>35</v>
      </c>
      <c r="J417" t="s">
        <v>36</v>
      </c>
      <c r="K417" s="292"/>
    </row>
    <row r="418" ht="16.8" spans="1:11">
      <c r="A418" s="287" t="s">
        <v>1725</v>
      </c>
      <c r="B418" t="s">
        <v>1726</v>
      </c>
      <c r="C418" s="288">
        <v>530</v>
      </c>
      <c r="D418" t="s">
        <v>39</v>
      </c>
      <c r="E418" s="290" t="s">
        <v>31</v>
      </c>
      <c r="F418" t="s">
        <v>32</v>
      </c>
      <c r="G418" s="287" t="s">
        <v>1727</v>
      </c>
      <c r="H418" t="s">
        <v>1728</v>
      </c>
      <c r="I418" s="287" t="s">
        <v>35</v>
      </c>
      <c r="J418" t="s">
        <v>36</v>
      </c>
      <c r="K418" s="292"/>
    </row>
    <row r="419" ht="16.8" spans="1:11">
      <c r="A419" s="287" t="s">
        <v>1729</v>
      </c>
      <c r="B419" t="s">
        <v>1730</v>
      </c>
      <c r="C419" s="288">
        <v>1272</v>
      </c>
      <c r="D419" t="s">
        <v>237</v>
      </c>
      <c r="E419" s="290" t="s">
        <v>31</v>
      </c>
      <c r="F419" t="s">
        <v>32</v>
      </c>
      <c r="G419" s="287" t="s">
        <v>1731</v>
      </c>
      <c r="H419" t="s">
        <v>1732</v>
      </c>
      <c r="I419" s="287" t="s">
        <v>35</v>
      </c>
      <c r="J419" t="s">
        <v>36</v>
      </c>
      <c r="K419" s="292"/>
    </row>
    <row r="420" ht="16.8" spans="1:11">
      <c r="A420" s="287" t="s">
        <v>1733</v>
      </c>
      <c r="B420" t="s">
        <v>1734</v>
      </c>
      <c r="C420" s="288">
        <v>1272</v>
      </c>
      <c r="D420" t="s">
        <v>163</v>
      </c>
      <c r="E420" s="290" t="s">
        <v>31</v>
      </c>
      <c r="F420" t="s">
        <v>32</v>
      </c>
      <c r="G420" s="287" t="s">
        <v>1735</v>
      </c>
      <c r="H420" t="s">
        <v>1736</v>
      </c>
      <c r="I420" s="287" t="s">
        <v>35</v>
      </c>
      <c r="J420" t="s">
        <v>36</v>
      </c>
      <c r="K420" s="292"/>
    </row>
    <row r="421" ht="16.8" spans="1:11">
      <c r="A421" s="287" t="s">
        <v>1737</v>
      </c>
      <c r="B421" t="s">
        <v>1738</v>
      </c>
      <c r="C421" s="288">
        <v>106</v>
      </c>
      <c r="D421" t="s">
        <v>54</v>
      </c>
      <c r="E421" s="290" t="s">
        <v>31</v>
      </c>
      <c r="F421" t="s">
        <v>32</v>
      </c>
      <c r="G421" s="287" t="s">
        <v>1739</v>
      </c>
      <c r="H421" t="s">
        <v>1740</v>
      </c>
      <c r="I421" s="287" t="s">
        <v>35</v>
      </c>
      <c r="J421" t="s">
        <v>36</v>
      </c>
      <c r="K421" s="292"/>
    </row>
    <row r="422" ht="16.8" spans="1:11">
      <c r="A422" s="287" t="s">
        <v>1741</v>
      </c>
      <c r="B422" t="s">
        <v>1742</v>
      </c>
      <c r="C422" s="288">
        <v>1272</v>
      </c>
      <c r="D422" t="s">
        <v>30</v>
      </c>
      <c r="E422" s="290" t="s">
        <v>31</v>
      </c>
      <c r="F422" t="s">
        <v>32</v>
      </c>
      <c r="G422" s="287" t="s">
        <v>1743</v>
      </c>
      <c r="H422" t="s">
        <v>1744</v>
      </c>
      <c r="I422" s="287" t="s">
        <v>35</v>
      </c>
      <c r="J422" t="s">
        <v>36</v>
      </c>
      <c r="K422" s="292"/>
    </row>
    <row r="423" ht="16.8" spans="1:11">
      <c r="A423" s="287" t="s">
        <v>1745</v>
      </c>
      <c r="B423" t="s">
        <v>1746</v>
      </c>
      <c r="C423" s="288">
        <v>50.88</v>
      </c>
      <c r="D423" t="s">
        <v>30</v>
      </c>
      <c r="E423" s="290" t="s">
        <v>31</v>
      </c>
      <c r="F423" t="s">
        <v>32</v>
      </c>
      <c r="G423" s="287" t="s">
        <v>1747</v>
      </c>
      <c r="H423" t="s">
        <v>1748</v>
      </c>
      <c r="I423" s="287" t="s">
        <v>35</v>
      </c>
      <c r="J423" t="s">
        <v>36</v>
      </c>
      <c r="K423" s="292"/>
    </row>
    <row r="424" ht="16.8" spans="1:11">
      <c r="A424" s="287" t="s">
        <v>1749</v>
      </c>
      <c r="B424" t="s">
        <v>1750</v>
      </c>
      <c r="C424" s="288">
        <v>159</v>
      </c>
      <c r="D424" t="s">
        <v>44</v>
      </c>
      <c r="E424" s="290" t="s">
        <v>31</v>
      </c>
      <c r="F424" t="s">
        <v>32</v>
      </c>
      <c r="G424" s="287" t="s">
        <v>1751</v>
      </c>
      <c r="H424" t="s">
        <v>1752</v>
      </c>
      <c r="I424" s="287" t="s">
        <v>35</v>
      </c>
      <c r="J424" t="s">
        <v>36</v>
      </c>
      <c r="K424" s="292"/>
    </row>
    <row r="425" ht="16.8" spans="1:11">
      <c r="A425" s="287" t="s">
        <v>1753</v>
      </c>
      <c r="B425" t="s">
        <v>1754</v>
      </c>
      <c r="C425" s="288">
        <v>750</v>
      </c>
      <c r="D425" t="s">
        <v>400</v>
      </c>
      <c r="E425" s="290" t="s">
        <v>31</v>
      </c>
      <c r="F425" t="s">
        <v>32</v>
      </c>
      <c r="G425" s="287" t="s">
        <v>1755</v>
      </c>
      <c r="H425" t="s">
        <v>1756</v>
      </c>
      <c r="I425" s="287" t="s">
        <v>35</v>
      </c>
      <c r="J425" t="s">
        <v>36</v>
      </c>
      <c r="K425" s="292"/>
    </row>
    <row r="426" ht="16.8" spans="1:11">
      <c r="A426" s="287" t="s">
        <v>1757</v>
      </c>
      <c r="B426" t="s">
        <v>1758</v>
      </c>
      <c r="C426" s="288">
        <v>56</v>
      </c>
      <c r="D426" t="s">
        <v>39</v>
      </c>
      <c r="E426" s="290" t="s">
        <v>31</v>
      </c>
      <c r="F426" t="s">
        <v>32</v>
      </c>
      <c r="G426" s="287" t="s">
        <v>1759</v>
      </c>
      <c r="H426" t="s">
        <v>1760</v>
      </c>
      <c r="I426" s="287" t="s">
        <v>35</v>
      </c>
      <c r="J426" t="s">
        <v>36</v>
      </c>
      <c r="K426" s="292"/>
    </row>
    <row r="427" ht="16.8" spans="1:11">
      <c r="A427" s="287" t="s">
        <v>1761</v>
      </c>
      <c r="B427" t="s">
        <v>1762</v>
      </c>
      <c r="C427" s="288">
        <v>106</v>
      </c>
      <c r="D427" t="s">
        <v>90</v>
      </c>
      <c r="E427" s="290" t="s">
        <v>31</v>
      </c>
      <c r="F427" t="s">
        <v>32</v>
      </c>
      <c r="G427" s="287" t="s">
        <v>1763</v>
      </c>
      <c r="H427" t="s">
        <v>1764</v>
      </c>
      <c r="I427" s="287" t="s">
        <v>35</v>
      </c>
      <c r="J427" t="s">
        <v>36</v>
      </c>
      <c r="K427" s="292"/>
    </row>
    <row r="428" ht="16.8" spans="1:11">
      <c r="A428" s="287" t="s">
        <v>1765</v>
      </c>
      <c r="B428" t="s">
        <v>1766</v>
      </c>
      <c r="C428" s="288">
        <v>636</v>
      </c>
      <c r="D428" t="s">
        <v>359</v>
      </c>
      <c r="E428" s="290" t="s">
        <v>31</v>
      </c>
      <c r="F428" t="s">
        <v>32</v>
      </c>
      <c r="G428" s="287" t="s">
        <v>1767</v>
      </c>
      <c r="H428" t="s">
        <v>1768</v>
      </c>
      <c r="I428" s="287" t="s">
        <v>35</v>
      </c>
      <c r="J428" t="s">
        <v>36</v>
      </c>
      <c r="K428" s="292"/>
    </row>
    <row r="429" ht="16.8" spans="1:11">
      <c r="A429" s="287" t="s">
        <v>1769</v>
      </c>
      <c r="B429" t="s">
        <v>1770</v>
      </c>
      <c r="C429" s="288">
        <v>2756</v>
      </c>
      <c r="D429" t="s">
        <v>76</v>
      </c>
      <c r="E429" s="290" t="s">
        <v>31</v>
      </c>
      <c r="F429" t="s">
        <v>32</v>
      </c>
      <c r="G429" s="287" t="s">
        <v>1771</v>
      </c>
      <c r="H429" t="s">
        <v>1772</v>
      </c>
      <c r="I429" s="287" t="s">
        <v>35</v>
      </c>
      <c r="J429" t="s">
        <v>36</v>
      </c>
      <c r="K429" s="292"/>
    </row>
    <row r="430" ht="16.8" spans="1:11">
      <c r="A430" s="287" t="s">
        <v>1773</v>
      </c>
      <c r="B430" t="s">
        <v>1774</v>
      </c>
      <c r="C430" s="288">
        <v>493.33</v>
      </c>
      <c r="D430" t="s">
        <v>30</v>
      </c>
      <c r="E430" s="290" t="s">
        <v>31</v>
      </c>
      <c r="F430" t="s">
        <v>32</v>
      </c>
      <c r="G430" s="287" t="s">
        <v>1775</v>
      </c>
      <c r="H430" t="s">
        <v>1776</v>
      </c>
      <c r="I430" s="287" t="s">
        <v>35</v>
      </c>
      <c r="J430" t="s">
        <v>36</v>
      </c>
      <c r="K430" s="292"/>
    </row>
    <row r="431" ht="16.8" spans="1:11">
      <c r="A431" s="287" t="s">
        <v>1777</v>
      </c>
      <c r="B431" t="s">
        <v>1778</v>
      </c>
      <c r="C431" s="288">
        <v>636</v>
      </c>
      <c r="D431" t="s">
        <v>30</v>
      </c>
      <c r="E431" s="290" t="s">
        <v>31</v>
      </c>
      <c r="F431" t="s">
        <v>32</v>
      </c>
      <c r="G431" s="287" t="s">
        <v>1779</v>
      </c>
      <c r="H431" t="s">
        <v>1780</v>
      </c>
      <c r="I431" s="287" t="s">
        <v>35</v>
      </c>
      <c r="J431" t="s">
        <v>36</v>
      </c>
      <c r="K431" s="292"/>
    </row>
    <row r="432" ht="16.8" spans="1:11">
      <c r="A432" s="287" t="s">
        <v>1781</v>
      </c>
      <c r="B432" t="s">
        <v>1782</v>
      </c>
      <c r="C432" s="288">
        <v>212</v>
      </c>
      <c r="D432" t="s">
        <v>30</v>
      </c>
      <c r="E432" s="290" t="s">
        <v>31</v>
      </c>
      <c r="F432" t="s">
        <v>32</v>
      </c>
      <c r="G432" s="287" t="s">
        <v>1783</v>
      </c>
      <c r="H432" t="s">
        <v>1784</v>
      </c>
      <c r="I432" s="287" t="s">
        <v>35</v>
      </c>
      <c r="J432" t="s">
        <v>36</v>
      </c>
      <c r="K432" s="292"/>
    </row>
    <row r="433" ht="16.8" spans="1:11">
      <c r="A433" s="287" t="s">
        <v>1785</v>
      </c>
      <c r="B433" t="s">
        <v>1786</v>
      </c>
      <c r="C433" s="288">
        <v>126.67</v>
      </c>
      <c r="D433" t="s">
        <v>39</v>
      </c>
      <c r="E433" s="290" t="s">
        <v>31</v>
      </c>
      <c r="F433" t="s">
        <v>32</v>
      </c>
      <c r="G433" s="287" t="s">
        <v>1787</v>
      </c>
      <c r="H433" t="s">
        <v>1788</v>
      </c>
      <c r="I433" s="287" t="s">
        <v>35</v>
      </c>
      <c r="J433" t="s">
        <v>36</v>
      </c>
      <c r="K433" s="292"/>
    </row>
    <row r="434" ht="16.8" spans="1:11">
      <c r="A434" s="287" t="s">
        <v>1789</v>
      </c>
      <c r="B434" t="s">
        <v>1790</v>
      </c>
      <c r="C434" s="288">
        <v>410</v>
      </c>
      <c r="D434" t="s">
        <v>39</v>
      </c>
      <c r="E434" s="290" t="s">
        <v>31</v>
      </c>
      <c r="F434" t="s">
        <v>32</v>
      </c>
      <c r="G434" s="287" t="s">
        <v>1791</v>
      </c>
      <c r="H434" t="s">
        <v>1792</v>
      </c>
      <c r="I434" s="287" t="s">
        <v>35</v>
      </c>
      <c r="J434" t="s">
        <v>36</v>
      </c>
      <c r="K434" s="292"/>
    </row>
    <row r="435" ht="16.8" spans="1:11">
      <c r="A435" s="287" t="s">
        <v>1793</v>
      </c>
      <c r="B435" t="s">
        <v>1794</v>
      </c>
      <c r="C435" s="288">
        <v>4028</v>
      </c>
      <c r="D435" t="s">
        <v>1355</v>
      </c>
      <c r="E435" s="290" t="s">
        <v>31</v>
      </c>
      <c r="F435" t="s">
        <v>32</v>
      </c>
      <c r="G435" s="287" t="s">
        <v>1795</v>
      </c>
      <c r="H435" t="s">
        <v>1796</v>
      </c>
      <c r="I435" s="287" t="s">
        <v>35</v>
      </c>
      <c r="J435" t="s">
        <v>36</v>
      </c>
      <c r="K435" s="292"/>
    </row>
    <row r="436" ht="16.8" spans="1:11">
      <c r="A436" s="287" t="s">
        <v>1797</v>
      </c>
      <c r="B436" t="s">
        <v>1798</v>
      </c>
      <c r="C436" s="288">
        <v>498.2</v>
      </c>
      <c r="D436" t="s">
        <v>30</v>
      </c>
      <c r="E436" s="290" t="s">
        <v>31</v>
      </c>
      <c r="F436" t="s">
        <v>32</v>
      </c>
      <c r="G436" s="287" t="s">
        <v>1799</v>
      </c>
      <c r="H436" t="s">
        <v>1800</v>
      </c>
      <c r="I436" s="287" t="s">
        <v>35</v>
      </c>
      <c r="J436" t="s">
        <v>36</v>
      </c>
      <c r="K436" s="292"/>
    </row>
    <row r="437" ht="16.8" spans="1:11">
      <c r="A437" s="287" t="s">
        <v>1801</v>
      </c>
      <c r="B437" t="s">
        <v>1802</v>
      </c>
      <c r="C437" s="288">
        <v>1533.33</v>
      </c>
      <c r="D437" t="s">
        <v>76</v>
      </c>
      <c r="E437" s="290" t="s">
        <v>31</v>
      </c>
      <c r="F437" t="s">
        <v>32</v>
      </c>
      <c r="G437" s="287" t="s">
        <v>1803</v>
      </c>
      <c r="H437" t="s">
        <v>1804</v>
      </c>
      <c r="I437" s="287" t="s">
        <v>35</v>
      </c>
      <c r="J437" t="s">
        <v>36</v>
      </c>
      <c r="K437" s="292"/>
    </row>
    <row r="438" ht="16.8" spans="1:11">
      <c r="A438" s="287" t="s">
        <v>1805</v>
      </c>
      <c r="B438" t="s">
        <v>1806</v>
      </c>
      <c r="C438" s="288">
        <v>530</v>
      </c>
      <c r="D438" t="s">
        <v>30</v>
      </c>
      <c r="E438" s="290" t="s">
        <v>31</v>
      </c>
      <c r="F438" t="s">
        <v>32</v>
      </c>
      <c r="G438" s="287" t="s">
        <v>1807</v>
      </c>
      <c r="H438" t="s">
        <v>1808</v>
      </c>
      <c r="I438" s="287" t="s">
        <v>35</v>
      </c>
      <c r="J438" t="s">
        <v>36</v>
      </c>
      <c r="K438" s="292"/>
    </row>
    <row r="439" ht="16.8" spans="1:11">
      <c r="A439" s="287" t="s">
        <v>1809</v>
      </c>
      <c r="B439" t="s">
        <v>1810</v>
      </c>
      <c r="C439" s="288">
        <v>1060</v>
      </c>
      <c r="D439" t="s">
        <v>85</v>
      </c>
      <c r="E439" s="290" t="s">
        <v>31</v>
      </c>
      <c r="F439" t="s">
        <v>32</v>
      </c>
      <c r="G439" s="287" t="s">
        <v>1811</v>
      </c>
      <c r="H439" t="s">
        <v>1812</v>
      </c>
      <c r="I439" s="287" t="s">
        <v>35</v>
      </c>
      <c r="J439" t="s">
        <v>36</v>
      </c>
      <c r="K439" s="292"/>
    </row>
    <row r="440" ht="16.8" spans="1:11">
      <c r="A440" s="287" t="s">
        <v>1813</v>
      </c>
      <c r="B440" t="s">
        <v>1814</v>
      </c>
      <c r="C440" s="288">
        <v>103.88</v>
      </c>
      <c r="D440" t="s">
        <v>44</v>
      </c>
      <c r="E440" s="290" t="s">
        <v>31</v>
      </c>
      <c r="F440" t="s">
        <v>32</v>
      </c>
      <c r="G440" s="287" t="s">
        <v>1815</v>
      </c>
      <c r="H440" t="s">
        <v>1816</v>
      </c>
      <c r="I440" s="287" t="s">
        <v>35</v>
      </c>
      <c r="J440" t="s">
        <v>36</v>
      </c>
      <c r="K440" s="292"/>
    </row>
    <row r="441" ht="16.8" spans="1:11">
      <c r="A441" s="287" t="s">
        <v>1817</v>
      </c>
      <c r="B441" t="s">
        <v>1818</v>
      </c>
      <c r="C441" s="288">
        <v>95.4</v>
      </c>
      <c r="D441" t="s">
        <v>958</v>
      </c>
      <c r="E441" s="290" t="s">
        <v>31</v>
      </c>
      <c r="F441" t="s">
        <v>32</v>
      </c>
      <c r="G441" s="287" t="s">
        <v>1819</v>
      </c>
      <c r="H441" t="s">
        <v>1820</v>
      </c>
      <c r="I441" s="287" t="s">
        <v>35</v>
      </c>
      <c r="J441" t="s">
        <v>36</v>
      </c>
      <c r="K441" s="292"/>
    </row>
    <row r="442" ht="16.8" spans="1:11">
      <c r="A442" s="287" t="s">
        <v>1821</v>
      </c>
      <c r="B442" t="s">
        <v>1822</v>
      </c>
      <c r="C442" s="288">
        <v>73.33</v>
      </c>
      <c r="D442" t="s">
        <v>39</v>
      </c>
      <c r="E442" s="290" t="s">
        <v>31</v>
      </c>
      <c r="F442" t="s">
        <v>32</v>
      </c>
      <c r="G442" s="287" t="s">
        <v>1823</v>
      </c>
      <c r="H442" t="s">
        <v>1824</v>
      </c>
      <c r="I442" s="287" t="s">
        <v>35</v>
      </c>
      <c r="J442" t="s">
        <v>36</v>
      </c>
      <c r="K442" s="292"/>
    </row>
    <row r="443" ht="16.8" spans="1:11">
      <c r="A443" s="287" t="s">
        <v>1825</v>
      </c>
      <c r="B443" t="s">
        <v>1826</v>
      </c>
      <c r="C443" s="288">
        <v>4.5</v>
      </c>
      <c r="D443" t="s">
        <v>237</v>
      </c>
      <c r="E443" s="290" t="s">
        <v>31</v>
      </c>
      <c r="F443" t="s">
        <v>32</v>
      </c>
      <c r="G443" s="287" t="s">
        <v>1827</v>
      </c>
      <c r="H443" t="s">
        <v>1828</v>
      </c>
      <c r="I443" s="287" t="s">
        <v>35</v>
      </c>
      <c r="J443" t="s">
        <v>36</v>
      </c>
      <c r="K443" s="292"/>
    </row>
    <row r="444" ht="16.8" spans="1:11">
      <c r="A444" s="287" t="s">
        <v>1829</v>
      </c>
      <c r="B444" t="s">
        <v>1830</v>
      </c>
      <c r="C444" s="288">
        <v>742</v>
      </c>
      <c r="D444" t="s">
        <v>39</v>
      </c>
      <c r="E444" s="290" t="s">
        <v>31</v>
      </c>
      <c r="F444" t="s">
        <v>32</v>
      </c>
      <c r="G444" s="287" t="s">
        <v>1831</v>
      </c>
      <c r="H444" t="s">
        <v>1832</v>
      </c>
      <c r="I444" s="287" t="s">
        <v>35</v>
      </c>
      <c r="J444" t="s">
        <v>36</v>
      </c>
      <c r="K444" s="292"/>
    </row>
    <row r="445" ht="16.8" spans="1:11">
      <c r="A445" s="287" t="s">
        <v>1833</v>
      </c>
      <c r="B445" t="s">
        <v>1834</v>
      </c>
      <c r="C445" s="288">
        <v>126.67</v>
      </c>
      <c r="D445" t="s">
        <v>90</v>
      </c>
      <c r="E445" s="290" t="s">
        <v>31</v>
      </c>
      <c r="F445" t="s">
        <v>32</v>
      </c>
      <c r="G445" s="287" t="s">
        <v>1835</v>
      </c>
      <c r="H445" t="s">
        <v>1836</v>
      </c>
      <c r="I445" s="287" t="s">
        <v>35</v>
      </c>
      <c r="J445" t="s">
        <v>36</v>
      </c>
      <c r="K445" s="292"/>
    </row>
    <row r="446" ht="16.8" spans="1:11">
      <c r="A446" s="287" t="s">
        <v>1837</v>
      </c>
      <c r="B446" t="s">
        <v>1838</v>
      </c>
      <c r="C446" s="288">
        <v>25</v>
      </c>
      <c r="D446" t="s">
        <v>196</v>
      </c>
      <c r="E446" s="290" t="s">
        <v>31</v>
      </c>
      <c r="F446" t="s">
        <v>32</v>
      </c>
      <c r="G446" s="287" t="s">
        <v>1839</v>
      </c>
      <c r="H446" t="s">
        <v>1840</v>
      </c>
      <c r="I446" s="287" t="s">
        <v>35</v>
      </c>
      <c r="J446" t="s">
        <v>36</v>
      </c>
      <c r="K446" s="292"/>
    </row>
    <row r="447" ht="16.8" spans="1:11">
      <c r="A447" s="287" t="s">
        <v>1841</v>
      </c>
      <c r="B447" t="s">
        <v>1842</v>
      </c>
      <c r="C447" s="288">
        <v>318</v>
      </c>
      <c r="D447" t="s">
        <v>359</v>
      </c>
      <c r="E447" s="290" t="s">
        <v>31</v>
      </c>
      <c r="F447" t="s">
        <v>32</v>
      </c>
      <c r="G447" s="287" t="s">
        <v>1843</v>
      </c>
      <c r="H447" t="s">
        <v>1844</v>
      </c>
      <c r="I447" s="287" t="s">
        <v>35</v>
      </c>
      <c r="J447" t="s">
        <v>36</v>
      </c>
      <c r="K447" s="292"/>
    </row>
    <row r="448" ht="16.8" spans="1:11">
      <c r="A448" s="287" t="s">
        <v>1845</v>
      </c>
      <c r="B448" t="s">
        <v>1846</v>
      </c>
      <c r="C448" s="288">
        <v>37</v>
      </c>
      <c r="D448" t="s">
        <v>39</v>
      </c>
      <c r="E448" s="290" t="s">
        <v>31</v>
      </c>
      <c r="F448" t="s">
        <v>32</v>
      </c>
      <c r="G448" s="287" t="s">
        <v>1847</v>
      </c>
      <c r="H448" t="s">
        <v>1848</v>
      </c>
      <c r="I448" s="287" t="s">
        <v>35</v>
      </c>
      <c r="J448" t="s">
        <v>36</v>
      </c>
      <c r="K448" s="292"/>
    </row>
    <row r="449" ht="16.8" spans="1:11">
      <c r="A449" s="287" t="s">
        <v>1849</v>
      </c>
      <c r="B449" t="s">
        <v>1850</v>
      </c>
      <c r="C449" s="288">
        <v>2120</v>
      </c>
      <c r="D449" t="s">
        <v>85</v>
      </c>
      <c r="E449" s="290" t="s">
        <v>31</v>
      </c>
      <c r="F449" t="s">
        <v>32</v>
      </c>
      <c r="G449" s="287" t="s">
        <v>1851</v>
      </c>
      <c r="H449" t="s">
        <v>1852</v>
      </c>
      <c r="I449" s="287" t="s">
        <v>35</v>
      </c>
      <c r="J449" t="s">
        <v>36</v>
      </c>
      <c r="K449" s="292"/>
    </row>
    <row r="450" ht="16.8" spans="1:11">
      <c r="A450" s="287" t="s">
        <v>1853</v>
      </c>
      <c r="B450" t="s">
        <v>1854</v>
      </c>
      <c r="C450" s="288">
        <v>689</v>
      </c>
      <c r="D450" t="s">
        <v>30</v>
      </c>
      <c r="E450" s="290" t="s">
        <v>31</v>
      </c>
      <c r="F450" t="s">
        <v>32</v>
      </c>
      <c r="G450" s="287" t="s">
        <v>1855</v>
      </c>
      <c r="H450" t="s">
        <v>1856</v>
      </c>
      <c r="I450" s="287" t="s">
        <v>35</v>
      </c>
      <c r="J450" t="s">
        <v>36</v>
      </c>
      <c r="K450" s="292"/>
    </row>
    <row r="451" ht="16.8" spans="1:11">
      <c r="A451" s="287" t="s">
        <v>1857</v>
      </c>
      <c r="B451" t="s">
        <v>1858</v>
      </c>
      <c r="C451" s="288">
        <v>162.41</v>
      </c>
      <c r="D451" t="s">
        <v>54</v>
      </c>
      <c r="E451" s="290" t="s">
        <v>31</v>
      </c>
      <c r="F451" t="s">
        <v>32</v>
      </c>
      <c r="G451" s="287" t="s">
        <v>1859</v>
      </c>
      <c r="H451" t="s">
        <v>1860</v>
      </c>
      <c r="I451" s="287" t="s">
        <v>35</v>
      </c>
      <c r="J451" t="s">
        <v>36</v>
      </c>
      <c r="K451" s="292"/>
    </row>
    <row r="452" ht="16.8" spans="1:11">
      <c r="A452" s="287" t="s">
        <v>1861</v>
      </c>
      <c r="B452" t="s">
        <v>1862</v>
      </c>
      <c r="C452" s="288">
        <v>10.6</v>
      </c>
      <c r="D452" t="s">
        <v>39</v>
      </c>
      <c r="E452" s="290" t="s">
        <v>31</v>
      </c>
      <c r="F452" t="s">
        <v>32</v>
      </c>
      <c r="G452" s="287" t="s">
        <v>1863</v>
      </c>
      <c r="H452" t="s">
        <v>1864</v>
      </c>
      <c r="I452" s="287" t="s">
        <v>35</v>
      </c>
      <c r="J452" t="s">
        <v>36</v>
      </c>
      <c r="K452" s="292"/>
    </row>
    <row r="453" ht="16.8" spans="1:11">
      <c r="A453" s="287" t="s">
        <v>1865</v>
      </c>
      <c r="B453" t="s">
        <v>1866</v>
      </c>
      <c r="C453" s="288">
        <v>10.6</v>
      </c>
      <c r="D453" t="s">
        <v>141</v>
      </c>
      <c r="E453" s="290" t="s">
        <v>31</v>
      </c>
      <c r="F453" t="s">
        <v>32</v>
      </c>
      <c r="G453" s="287" t="s">
        <v>1867</v>
      </c>
      <c r="H453" t="s">
        <v>1868</v>
      </c>
      <c r="I453" s="287" t="s">
        <v>35</v>
      </c>
      <c r="J453" t="s">
        <v>36</v>
      </c>
      <c r="K453" s="292"/>
    </row>
    <row r="454" ht="16.8" spans="1:11">
      <c r="A454" s="287" t="s">
        <v>1869</v>
      </c>
      <c r="B454" t="s">
        <v>1870</v>
      </c>
      <c r="C454" s="288">
        <v>2433.33</v>
      </c>
      <c r="D454" t="s">
        <v>141</v>
      </c>
      <c r="E454" s="290" t="s">
        <v>31</v>
      </c>
      <c r="F454" t="s">
        <v>32</v>
      </c>
      <c r="G454" s="287" t="s">
        <v>1871</v>
      </c>
      <c r="H454" t="s">
        <v>1872</v>
      </c>
      <c r="I454" s="287" t="s">
        <v>35</v>
      </c>
      <c r="J454" t="s">
        <v>36</v>
      </c>
      <c r="K454" s="292"/>
    </row>
    <row r="455" ht="16.8" spans="1:11">
      <c r="A455" s="287" t="s">
        <v>1873</v>
      </c>
      <c r="B455" t="s">
        <v>1874</v>
      </c>
      <c r="C455" s="288">
        <v>185.5</v>
      </c>
      <c r="D455" t="s">
        <v>44</v>
      </c>
      <c r="E455" s="290" t="s">
        <v>31</v>
      </c>
      <c r="F455" t="s">
        <v>32</v>
      </c>
      <c r="G455" s="287" t="s">
        <v>1875</v>
      </c>
      <c r="H455" t="s">
        <v>1876</v>
      </c>
      <c r="I455" s="287" t="s">
        <v>35</v>
      </c>
      <c r="J455" t="s">
        <v>36</v>
      </c>
      <c r="K455" s="292"/>
    </row>
    <row r="456" ht="16.8" spans="1:11">
      <c r="A456" s="287" t="s">
        <v>1877</v>
      </c>
      <c r="B456" t="s">
        <v>1878</v>
      </c>
      <c r="C456" s="288">
        <v>699.6</v>
      </c>
      <c r="D456" t="s">
        <v>30</v>
      </c>
      <c r="E456" s="290" t="s">
        <v>31</v>
      </c>
      <c r="F456" t="s">
        <v>32</v>
      </c>
      <c r="G456" s="287" t="s">
        <v>1879</v>
      </c>
      <c r="H456" t="s">
        <v>1880</v>
      </c>
      <c r="I456" s="287" t="s">
        <v>35</v>
      </c>
      <c r="J456" t="s">
        <v>36</v>
      </c>
      <c r="K456" s="292"/>
    </row>
    <row r="457" ht="16.8" spans="1:11">
      <c r="A457" s="287" t="s">
        <v>1881</v>
      </c>
      <c r="B457" t="s">
        <v>1882</v>
      </c>
      <c r="C457" s="288">
        <v>8480</v>
      </c>
      <c r="D457" t="s">
        <v>30</v>
      </c>
      <c r="E457" s="290" t="s">
        <v>31</v>
      </c>
      <c r="F457" t="s">
        <v>32</v>
      </c>
      <c r="G457" s="287" t="s">
        <v>1883</v>
      </c>
      <c r="H457" t="s">
        <v>1884</v>
      </c>
      <c r="I457" s="287" t="s">
        <v>35</v>
      </c>
      <c r="J457" t="s">
        <v>36</v>
      </c>
      <c r="K457" s="292"/>
    </row>
    <row r="458" ht="16.8" spans="1:11">
      <c r="A458" s="287" t="s">
        <v>1885</v>
      </c>
      <c r="B458" t="s">
        <v>1886</v>
      </c>
      <c r="C458" s="288">
        <v>10</v>
      </c>
      <c r="D458" t="s">
        <v>100</v>
      </c>
      <c r="E458" s="290" t="s">
        <v>31</v>
      </c>
      <c r="F458" t="s">
        <v>32</v>
      </c>
      <c r="G458" s="287" t="s">
        <v>1887</v>
      </c>
      <c r="H458" t="s">
        <v>1888</v>
      </c>
      <c r="I458" s="287" t="s">
        <v>35</v>
      </c>
      <c r="J458" t="s">
        <v>36</v>
      </c>
      <c r="K458" s="292"/>
    </row>
    <row r="459" ht="16.8" spans="1:11">
      <c r="A459" s="287" t="s">
        <v>1889</v>
      </c>
      <c r="B459" t="s">
        <v>1890</v>
      </c>
      <c r="C459" s="288">
        <v>508.8</v>
      </c>
      <c r="D459" t="s">
        <v>30</v>
      </c>
      <c r="E459" s="290" t="s">
        <v>31</v>
      </c>
      <c r="F459" t="s">
        <v>32</v>
      </c>
      <c r="G459" s="287" t="s">
        <v>1891</v>
      </c>
      <c r="H459" t="s">
        <v>1892</v>
      </c>
      <c r="I459" s="287" t="s">
        <v>35</v>
      </c>
      <c r="J459" t="s">
        <v>36</v>
      </c>
      <c r="K459" s="292"/>
    </row>
    <row r="460" ht="16.8" spans="1:11">
      <c r="A460" s="287" t="s">
        <v>1893</v>
      </c>
      <c r="B460" t="s">
        <v>1894</v>
      </c>
      <c r="C460" s="288">
        <v>702</v>
      </c>
      <c r="D460" t="s">
        <v>237</v>
      </c>
      <c r="E460" s="290" t="s">
        <v>31</v>
      </c>
      <c r="F460" t="s">
        <v>32</v>
      </c>
      <c r="G460" s="287" t="s">
        <v>1895</v>
      </c>
      <c r="H460" t="s">
        <v>1896</v>
      </c>
      <c r="I460" s="287" t="s">
        <v>35</v>
      </c>
      <c r="J460" t="s">
        <v>36</v>
      </c>
      <c r="K460" s="292"/>
    </row>
    <row r="461" ht="16.8" spans="1:11">
      <c r="A461" s="287" t="s">
        <v>1897</v>
      </c>
      <c r="B461" t="s">
        <v>1898</v>
      </c>
      <c r="C461" s="288">
        <v>6000</v>
      </c>
      <c r="D461" t="s">
        <v>30</v>
      </c>
      <c r="E461" s="290" t="s">
        <v>31</v>
      </c>
      <c r="F461" t="s">
        <v>32</v>
      </c>
      <c r="G461" s="287" t="s">
        <v>1899</v>
      </c>
      <c r="H461" t="s">
        <v>1900</v>
      </c>
      <c r="I461" s="287" t="s">
        <v>35</v>
      </c>
      <c r="J461" t="s">
        <v>36</v>
      </c>
      <c r="K461" s="292"/>
    </row>
    <row r="462" ht="16.8" spans="1:11">
      <c r="A462" s="287" t="s">
        <v>1901</v>
      </c>
      <c r="B462" t="s">
        <v>1902</v>
      </c>
      <c r="C462" s="288">
        <v>350</v>
      </c>
      <c r="D462" t="s">
        <v>39</v>
      </c>
      <c r="E462" s="290" t="s">
        <v>31</v>
      </c>
      <c r="F462" t="s">
        <v>32</v>
      </c>
      <c r="G462" s="287" t="s">
        <v>1903</v>
      </c>
      <c r="H462" t="s">
        <v>1904</v>
      </c>
      <c r="I462" s="287" t="s">
        <v>35</v>
      </c>
      <c r="J462" t="s">
        <v>36</v>
      </c>
      <c r="K462" s="292"/>
    </row>
    <row r="463" ht="16.8" spans="1:11">
      <c r="A463" s="287" t="s">
        <v>1905</v>
      </c>
      <c r="B463" t="s">
        <v>1906</v>
      </c>
      <c r="C463" s="288">
        <v>2833.33</v>
      </c>
      <c r="D463" t="s">
        <v>30</v>
      </c>
      <c r="E463" s="290" t="s">
        <v>31</v>
      </c>
      <c r="F463" t="s">
        <v>32</v>
      </c>
      <c r="G463" s="287" t="s">
        <v>1907</v>
      </c>
      <c r="H463" t="s">
        <v>1908</v>
      </c>
      <c r="I463" s="287" t="s">
        <v>35</v>
      </c>
      <c r="J463" t="s">
        <v>36</v>
      </c>
      <c r="K463" s="292"/>
    </row>
    <row r="464" ht="16.8" spans="1:11">
      <c r="A464" s="287" t="s">
        <v>1909</v>
      </c>
      <c r="B464" t="s">
        <v>1910</v>
      </c>
      <c r="C464" s="288">
        <v>1.22</v>
      </c>
      <c r="D464" t="s">
        <v>196</v>
      </c>
      <c r="E464" s="290" t="s">
        <v>31</v>
      </c>
      <c r="F464" t="s">
        <v>32</v>
      </c>
      <c r="G464" s="287" t="s">
        <v>1911</v>
      </c>
      <c r="H464" t="s">
        <v>1912</v>
      </c>
      <c r="I464" s="287" t="s">
        <v>35</v>
      </c>
      <c r="J464" t="s">
        <v>36</v>
      </c>
      <c r="K464" s="292"/>
    </row>
    <row r="465" ht="16.8" spans="1:11">
      <c r="A465" s="287" t="s">
        <v>1913</v>
      </c>
      <c r="B465" t="s">
        <v>1914</v>
      </c>
      <c r="C465" s="288">
        <v>1600</v>
      </c>
      <c r="D465" t="s">
        <v>76</v>
      </c>
      <c r="E465" s="290" t="s">
        <v>31</v>
      </c>
      <c r="F465" t="s">
        <v>32</v>
      </c>
      <c r="G465" s="287" t="s">
        <v>1915</v>
      </c>
      <c r="H465" t="s">
        <v>1916</v>
      </c>
      <c r="I465" s="287" t="s">
        <v>35</v>
      </c>
      <c r="J465" t="s">
        <v>36</v>
      </c>
      <c r="K465" s="292"/>
    </row>
    <row r="466" ht="16.8" spans="1:11">
      <c r="A466" s="287" t="s">
        <v>1917</v>
      </c>
      <c r="B466" t="s">
        <v>1918</v>
      </c>
      <c r="C466" s="288">
        <v>65</v>
      </c>
      <c r="D466" t="s">
        <v>39</v>
      </c>
      <c r="E466" s="290" t="s">
        <v>31</v>
      </c>
      <c r="F466" t="s">
        <v>32</v>
      </c>
      <c r="G466" s="287" t="s">
        <v>1919</v>
      </c>
      <c r="H466" t="s">
        <v>1920</v>
      </c>
      <c r="I466" s="287" t="s">
        <v>35</v>
      </c>
      <c r="J466" t="s">
        <v>36</v>
      </c>
      <c r="K466" s="292"/>
    </row>
    <row r="467" ht="16.8" spans="1:11">
      <c r="A467" s="287" t="s">
        <v>1921</v>
      </c>
      <c r="B467" t="s">
        <v>1922</v>
      </c>
      <c r="C467" s="288">
        <v>212</v>
      </c>
      <c r="D467" t="s">
        <v>30</v>
      </c>
      <c r="E467" s="290" t="s">
        <v>31</v>
      </c>
      <c r="F467" t="s">
        <v>32</v>
      </c>
      <c r="G467" s="287" t="s">
        <v>1923</v>
      </c>
      <c r="H467" t="s">
        <v>1924</v>
      </c>
      <c r="I467" s="287" t="s">
        <v>35</v>
      </c>
      <c r="J467" t="s">
        <v>36</v>
      </c>
      <c r="K467" s="292"/>
    </row>
    <row r="468" ht="16.8" spans="1:11">
      <c r="A468" s="287" t="s">
        <v>1925</v>
      </c>
      <c r="B468" t="s">
        <v>1926</v>
      </c>
      <c r="C468" s="288">
        <v>1.5</v>
      </c>
      <c r="D468" t="s">
        <v>196</v>
      </c>
      <c r="E468" s="290" t="s">
        <v>31</v>
      </c>
      <c r="F468" t="s">
        <v>32</v>
      </c>
      <c r="G468" s="287" t="s">
        <v>1927</v>
      </c>
      <c r="H468" t="s">
        <v>1928</v>
      </c>
      <c r="I468" s="287" t="s">
        <v>35</v>
      </c>
      <c r="J468" t="s">
        <v>36</v>
      </c>
      <c r="K468" s="292"/>
    </row>
    <row r="469" ht="16.8" spans="1:11">
      <c r="A469" s="287" t="s">
        <v>1929</v>
      </c>
      <c r="B469" t="s">
        <v>1930</v>
      </c>
      <c r="C469" s="288">
        <v>80</v>
      </c>
      <c r="D469" t="s">
        <v>39</v>
      </c>
      <c r="E469" s="290" t="s">
        <v>31</v>
      </c>
      <c r="F469" t="s">
        <v>32</v>
      </c>
      <c r="G469" s="287" t="s">
        <v>1931</v>
      </c>
      <c r="H469" t="s">
        <v>1932</v>
      </c>
      <c r="I469" s="287" t="s">
        <v>35</v>
      </c>
      <c r="J469" t="s">
        <v>36</v>
      </c>
      <c r="K469" s="292"/>
    </row>
    <row r="470" ht="16.8" spans="1:11">
      <c r="A470" s="287" t="s">
        <v>1933</v>
      </c>
      <c r="B470" t="s">
        <v>1934</v>
      </c>
      <c r="C470" s="288">
        <v>530</v>
      </c>
      <c r="D470" t="s">
        <v>30</v>
      </c>
      <c r="E470" s="290" t="s">
        <v>31</v>
      </c>
      <c r="F470" t="s">
        <v>32</v>
      </c>
      <c r="G470" s="287" t="s">
        <v>1935</v>
      </c>
      <c r="H470" t="s">
        <v>1936</v>
      </c>
      <c r="I470" s="287" t="s">
        <v>35</v>
      </c>
      <c r="J470" t="s">
        <v>36</v>
      </c>
      <c r="K470" s="292"/>
    </row>
    <row r="471" ht="16.8" spans="1:11">
      <c r="A471" s="287" t="s">
        <v>1937</v>
      </c>
      <c r="B471" t="s">
        <v>1938</v>
      </c>
      <c r="C471" s="288">
        <v>2066.67</v>
      </c>
      <c r="D471" t="s">
        <v>85</v>
      </c>
      <c r="E471" s="290" t="s">
        <v>31</v>
      </c>
      <c r="F471" t="s">
        <v>32</v>
      </c>
      <c r="G471" s="287" t="s">
        <v>1939</v>
      </c>
      <c r="H471" t="s">
        <v>1940</v>
      </c>
      <c r="I471" s="287" t="s">
        <v>35</v>
      </c>
      <c r="J471" t="s">
        <v>36</v>
      </c>
      <c r="K471" s="292"/>
    </row>
    <row r="472" ht="16.8" spans="1:11">
      <c r="A472" s="287" t="s">
        <v>1941</v>
      </c>
      <c r="B472" t="s">
        <v>1942</v>
      </c>
      <c r="C472" s="288">
        <v>174.9</v>
      </c>
      <c r="D472" t="s">
        <v>95</v>
      </c>
      <c r="E472" s="290" t="s">
        <v>31</v>
      </c>
      <c r="F472" t="s">
        <v>32</v>
      </c>
      <c r="G472" s="287" t="s">
        <v>1943</v>
      </c>
      <c r="H472" t="s">
        <v>1944</v>
      </c>
      <c r="I472" s="287" t="s">
        <v>35</v>
      </c>
      <c r="J472" t="s">
        <v>36</v>
      </c>
      <c r="K472" s="292"/>
    </row>
    <row r="473" ht="16.8" spans="1:11">
      <c r="A473" s="287" t="s">
        <v>1945</v>
      </c>
      <c r="B473" t="s">
        <v>1946</v>
      </c>
      <c r="C473" s="288">
        <v>496.67</v>
      </c>
      <c r="D473" t="s">
        <v>196</v>
      </c>
      <c r="E473" s="290" t="s">
        <v>31</v>
      </c>
      <c r="F473" t="s">
        <v>32</v>
      </c>
      <c r="G473" s="287" t="s">
        <v>1947</v>
      </c>
      <c r="H473" t="s">
        <v>1948</v>
      </c>
      <c r="I473" s="287" t="s">
        <v>35</v>
      </c>
      <c r="J473" t="s">
        <v>36</v>
      </c>
      <c r="K473" s="292"/>
    </row>
    <row r="474" ht="16.8" spans="1:11">
      <c r="A474" s="287" t="s">
        <v>1949</v>
      </c>
      <c r="B474" t="s">
        <v>1950</v>
      </c>
      <c r="C474" s="288">
        <v>848</v>
      </c>
      <c r="D474" t="s">
        <v>141</v>
      </c>
      <c r="E474" s="290" t="s">
        <v>31</v>
      </c>
      <c r="F474" t="s">
        <v>32</v>
      </c>
      <c r="G474" s="287" t="s">
        <v>1951</v>
      </c>
      <c r="H474" t="s">
        <v>1952</v>
      </c>
      <c r="I474" s="287" t="s">
        <v>35</v>
      </c>
      <c r="J474" t="s">
        <v>36</v>
      </c>
      <c r="K474" s="292"/>
    </row>
    <row r="475" ht="16.8" spans="1:11">
      <c r="A475" s="287" t="s">
        <v>1953</v>
      </c>
      <c r="B475" t="s">
        <v>1954</v>
      </c>
      <c r="C475" s="288">
        <v>742</v>
      </c>
      <c r="D475" t="s">
        <v>90</v>
      </c>
      <c r="E475" s="290" t="s">
        <v>31</v>
      </c>
      <c r="F475" t="s">
        <v>32</v>
      </c>
      <c r="G475" s="287" t="s">
        <v>1955</v>
      </c>
      <c r="H475" t="s">
        <v>1956</v>
      </c>
      <c r="I475" s="287" t="s">
        <v>35</v>
      </c>
      <c r="J475" t="s">
        <v>36</v>
      </c>
      <c r="K475" s="292"/>
    </row>
    <row r="476" ht="16.8" spans="1:11">
      <c r="A476" s="287" t="s">
        <v>1957</v>
      </c>
      <c r="B476" t="s">
        <v>1958</v>
      </c>
      <c r="C476" s="288">
        <v>318</v>
      </c>
      <c r="D476" t="s">
        <v>44</v>
      </c>
      <c r="E476" s="290" t="s">
        <v>31</v>
      </c>
      <c r="F476" t="s">
        <v>32</v>
      </c>
      <c r="G476" s="287" t="s">
        <v>1959</v>
      </c>
      <c r="H476" t="s">
        <v>1960</v>
      </c>
      <c r="I476" s="287" t="s">
        <v>35</v>
      </c>
      <c r="J476" t="s">
        <v>36</v>
      </c>
      <c r="K476" s="292"/>
    </row>
    <row r="477" ht="16.8" spans="1:11">
      <c r="A477" s="287" t="s">
        <v>1961</v>
      </c>
      <c r="B477" t="s">
        <v>1962</v>
      </c>
      <c r="C477" s="288">
        <v>310.19</v>
      </c>
      <c r="D477" t="s">
        <v>39</v>
      </c>
      <c r="E477" s="290" t="s">
        <v>31</v>
      </c>
      <c r="F477" t="s">
        <v>32</v>
      </c>
      <c r="G477" s="287" t="s">
        <v>1963</v>
      </c>
      <c r="H477" t="s">
        <v>1964</v>
      </c>
      <c r="I477" s="287" t="s">
        <v>35</v>
      </c>
      <c r="J477" t="s">
        <v>36</v>
      </c>
      <c r="K477" s="292"/>
    </row>
    <row r="478" ht="16.8" spans="1:11">
      <c r="A478" s="287" t="s">
        <v>1965</v>
      </c>
      <c r="B478" t="s">
        <v>1966</v>
      </c>
      <c r="C478" s="288">
        <v>1500</v>
      </c>
      <c r="D478" t="s">
        <v>85</v>
      </c>
      <c r="E478" s="290" t="s">
        <v>31</v>
      </c>
      <c r="F478" t="s">
        <v>32</v>
      </c>
      <c r="G478" s="287" t="s">
        <v>1967</v>
      </c>
      <c r="H478" t="s">
        <v>1968</v>
      </c>
      <c r="I478" s="287" t="s">
        <v>35</v>
      </c>
      <c r="J478" t="s">
        <v>36</v>
      </c>
      <c r="K478" s="292"/>
    </row>
    <row r="479" ht="16.8" spans="1:11">
      <c r="A479" s="287" t="s">
        <v>1969</v>
      </c>
      <c r="B479" t="s">
        <v>1970</v>
      </c>
      <c r="C479" s="288">
        <v>43.33</v>
      </c>
      <c r="D479" t="s">
        <v>196</v>
      </c>
      <c r="E479" s="290" t="s">
        <v>31</v>
      </c>
      <c r="F479" t="s">
        <v>32</v>
      </c>
      <c r="G479" s="287" t="s">
        <v>1971</v>
      </c>
      <c r="H479" t="s">
        <v>1972</v>
      </c>
      <c r="I479" s="287" t="s">
        <v>35</v>
      </c>
      <c r="J479" t="s">
        <v>36</v>
      </c>
      <c r="K479" s="292"/>
    </row>
    <row r="480" ht="16.8" spans="1:11">
      <c r="A480" s="287" t="s">
        <v>1973</v>
      </c>
      <c r="B480" t="s">
        <v>1974</v>
      </c>
      <c r="C480" s="288">
        <v>2900</v>
      </c>
      <c r="D480" t="s">
        <v>1975</v>
      </c>
      <c r="E480" s="290" t="s">
        <v>31</v>
      </c>
      <c r="F480" t="s">
        <v>32</v>
      </c>
      <c r="G480" s="287" t="s">
        <v>1976</v>
      </c>
      <c r="H480" t="s">
        <v>1977</v>
      </c>
      <c r="I480" s="287" t="s">
        <v>35</v>
      </c>
      <c r="J480" t="s">
        <v>36</v>
      </c>
      <c r="K480" s="292"/>
    </row>
    <row r="481" ht="16.8" spans="1:11">
      <c r="A481" s="287" t="s">
        <v>1978</v>
      </c>
      <c r="B481" t="s">
        <v>1979</v>
      </c>
      <c r="C481" s="288">
        <v>159</v>
      </c>
      <c r="D481" t="s">
        <v>90</v>
      </c>
      <c r="E481" s="290" t="s">
        <v>31</v>
      </c>
      <c r="F481" t="s">
        <v>32</v>
      </c>
      <c r="G481" s="287" t="s">
        <v>1980</v>
      </c>
      <c r="H481" t="s">
        <v>1981</v>
      </c>
      <c r="I481" s="287" t="s">
        <v>35</v>
      </c>
      <c r="J481" t="s">
        <v>36</v>
      </c>
      <c r="K481" s="292"/>
    </row>
    <row r="482" ht="16.8" spans="1:11">
      <c r="A482" s="287" t="s">
        <v>1982</v>
      </c>
      <c r="B482" t="s">
        <v>1983</v>
      </c>
      <c r="C482" s="288">
        <v>318</v>
      </c>
      <c r="D482" t="s">
        <v>39</v>
      </c>
      <c r="E482" s="290" t="s">
        <v>31</v>
      </c>
      <c r="F482" t="s">
        <v>32</v>
      </c>
      <c r="G482" s="287" t="s">
        <v>1984</v>
      </c>
      <c r="H482" t="s">
        <v>1985</v>
      </c>
      <c r="I482" s="287" t="s">
        <v>35</v>
      </c>
      <c r="J482" t="s">
        <v>36</v>
      </c>
      <c r="K482" s="292"/>
    </row>
    <row r="483" ht="16.8" spans="1:11">
      <c r="A483" s="287" t="s">
        <v>1986</v>
      </c>
      <c r="B483" t="s">
        <v>1987</v>
      </c>
      <c r="C483" s="288">
        <v>63.6</v>
      </c>
      <c r="D483" t="s">
        <v>39</v>
      </c>
      <c r="E483" s="290" t="s">
        <v>31</v>
      </c>
      <c r="F483" t="s">
        <v>32</v>
      </c>
      <c r="G483" s="287" t="s">
        <v>1988</v>
      </c>
      <c r="H483" t="s">
        <v>1989</v>
      </c>
      <c r="I483" s="287" t="s">
        <v>35</v>
      </c>
      <c r="J483" t="s">
        <v>36</v>
      </c>
      <c r="K483" s="292"/>
    </row>
    <row r="484" ht="16.8" spans="1:11">
      <c r="A484" s="287" t="s">
        <v>1990</v>
      </c>
      <c r="B484" t="s">
        <v>1991</v>
      </c>
      <c r="C484" s="288">
        <v>120</v>
      </c>
      <c r="D484" t="s">
        <v>39</v>
      </c>
      <c r="E484" s="290" t="s">
        <v>31</v>
      </c>
      <c r="F484" t="s">
        <v>32</v>
      </c>
      <c r="G484" s="287" t="s">
        <v>1992</v>
      </c>
      <c r="H484" t="s">
        <v>1993</v>
      </c>
      <c r="I484" s="287" t="s">
        <v>35</v>
      </c>
      <c r="J484" t="s">
        <v>36</v>
      </c>
      <c r="K484" s="292"/>
    </row>
    <row r="485" ht="16.8" spans="1:11">
      <c r="A485" s="287" t="s">
        <v>1994</v>
      </c>
      <c r="B485" t="s">
        <v>1995</v>
      </c>
      <c r="C485" s="288">
        <v>1908</v>
      </c>
      <c r="D485" t="s">
        <v>95</v>
      </c>
      <c r="E485" s="290" t="s">
        <v>31</v>
      </c>
      <c r="F485" t="s">
        <v>32</v>
      </c>
      <c r="G485" s="287" t="s">
        <v>1996</v>
      </c>
      <c r="H485" t="s">
        <v>1997</v>
      </c>
      <c r="I485" s="287" t="s">
        <v>35</v>
      </c>
      <c r="J485" t="s">
        <v>36</v>
      </c>
      <c r="K485" s="292"/>
    </row>
    <row r="486" ht="16.8" spans="1:11">
      <c r="A486" s="287" t="s">
        <v>1998</v>
      </c>
      <c r="B486" t="s">
        <v>1999</v>
      </c>
      <c r="C486" s="288">
        <v>890.4</v>
      </c>
      <c r="D486" t="s">
        <v>30</v>
      </c>
      <c r="E486" s="290" t="s">
        <v>31</v>
      </c>
      <c r="F486" t="s">
        <v>32</v>
      </c>
      <c r="G486" s="287" t="s">
        <v>2000</v>
      </c>
      <c r="H486" t="s">
        <v>2001</v>
      </c>
      <c r="I486" s="287" t="s">
        <v>35</v>
      </c>
      <c r="J486" t="s">
        <v>36</v>
      </c>
      <c r="K486" s="292"/>
    </row>
    <row r="487" ht="16.8" spans="1:11">
      <c r="A487" s="287" t="s">
        <v>2002</v>
      </c>
      <c r="B487" t="s">
        <v>2003</v>
      </c>
      <c r="C487" s="288">
        <v>371</v>
      </c>
      <c r="D487" t="s">
        <v>237</v>
      </c>
      <c r="E487" s="290" t="s">
        <v>31</v>
      </c>
      <c r="F487" t="s">
        <v>32</v>
      </c>
      <c r="G487" s="287" t="s">
        <v>2004</v>
      </c>
      <c r="H487" t="s">
        <v>2005</v>
      </c>
      <c r="I487" s="287" t="s">
        <v>35</v>
      </c>
      <c r="J487" t="s">
        <v>36</v>
      </c>
      <c r="K487" s="292"/>
    </row>
    <row r="488" ht="16.8" spans="1:11">
      <c r="A488" s="287" t="s">
        <v>2006</v>
      </c>
      <c r="B488" t="s">
        <v>2007</v>
      </c>
      <c r="C488" s="288">
        <v>1933.33</v>
      </c>
      <c r="D488" t="s">
        <v>141</v>
      </c>
      <c r="E488" s="290" t="s">
        <v>31</v>
      </c>
      <c r="F488" t="s">
        <v>32</v>
      </c>
      <c r="G488" s="287" t="s">
        <v>2008</v>
      </c>
      <c r="H488" t="s">
        <v>2009</v>
      </c>
      <c r="I488" s="287" t="s">
        <v>35</v>
      </c>
      <c r="J488" t="s">
        <v>36</v>
      </c>
      <c r="K488" s="292"/>
    </row>
    <row r="489" ht="16.8" spans="1:11">
      <c r="A489" s="287" t="s">
        <v>2010</v>
      </c>
      <c r="B489" t="s">
        <v>2011</v>
      </c>
      <c r="C489" s="288">
        <v>31.8</v>
      </c>
      <c r="D489" t="s">
        <v>90</v>
      </c>
      <c r="E489" s="290" t="s">
        <v>31</v>
      </c>
      <c r="F489" t="s">
        <v>32</v>
      </c>
      <c r="G489" s="287" t="s">
        <v>2012</v>
      </c>
      <c r="H489" t="s">
        <v>2013</v>
      </c>
      <c r="I489" s="287" t="s">
        <v>35</v>
      </c>
      <c r="J489" t="s">
        <v>36</v>
      </c>
      <c r="K489" s="292"/>
    </row>
    <row r="490" ht="16.8" spans="1:11">
      <c r="A490" s="287" t="s">
        <v>2014</v>
      </c>
      <c r="B490" t="s">
        <v>2015</v>
      </c>
      <c r="C490" s="288">
        <v>86.67</v>
      </c>
      <c r="D490" t="s">
        <v>196</v>
      </c>
      <c r="E490" s="290" t="s">
        <v>31</v>
      </c>
      <c r="F490" t="s">
        <v>32</v>
      </c>
      <c r="G490" s="287" t="s">
        <v>2016</v>
      </c>
      <c r="H490" t="s">
        <v>2017</v>
      </c>
      <c r="I490" s="287" t="s">
        <v>35</v>
      </c>
      <c r="J490" t="s">
        <v>36</v>
      </c>
      <c r="K490" s="292"/>
    </row>
    <row r="491" ht="16.8" spans="1:11">
      <c r="A491" s="287" t="s">
        <v>2018</v>
      </c>
      <c r="B491" t="s">
        <v>2019</v>
      </c>
      <c r="C491" s="288">
        <v>153.33</v>
      </c>
      <c r="D491" t="s">
        <v>196</v>
      </c>
      <c r="E491" s="290" t="s">
        <v>31</v>
      </c>
      <c r="F491" t="s">
        <v>32</v>
      </c>
      <c r="G491" s="287" t="s">
        <v>2020</v>
      </c>
      <c r="H491" t="s">
        <v>2021</v>
      </c>
      <c r="I491" s="287" t="s">
        <v>35</v>
      </c>
      <c r="J491" t="s">
        <v>36</v>
      </c>
      <c r="K491" s="292"/>
    </row>
    <row r="492" ht="16.8" spans="1:11">
      <c r="A492" s="287" t="s">
        <v>2022</v>
      </c>
      <c r="B492" t="s">
        <v>2023</v>
      </c>
      <c r="C492" s="288">
        <v>254.4</v>
      </c>
      <c r="D492" t="s">
        <v>90</v>
      </c>
      <c r="E492" s="290" t="s">
        <v>31</v>
      </c>
      <c r="F492" t="s">
        <v>32</v>
      </c>
      <c r="G492" s="287" t="s">
        <v>2024</v>
      </c>
      <c r="H492" t="s">
        <v>2025</v>
      </c>
      <c r="I492" s="287" t="s">
        <v>35</v>
      </c>
      <c r="J492" t="s">
        <v>36</v>
      </c>
      <c r="K492" s="292"/>
    </row>
    <row r="493" ht="16.8" spans="1:11">
      <c r="A493" s="287" t="s">
        <v>2026</v>
      </c>
      <c r="B493" t="s">
        <v>2027</v>
      </c>
      <c r="C493" s="288">
        <v>79.5</v>
      </c>
      <c r="D493" t="s">
        <v>141</v>
      </c>
      <c r="E493" s="290" t="s">
        <v>31</v>
      </c>
      <c r="F493" t="s">
        <v>32</v>
      </c>
      <c r="G493" s="287" t="s">
        <v>2028</v>
      </c>
      <c r="H493" t="s">
        <v>2029</v>
      </c>
      <c r="I493" s="287" t="s">
        <v>35</v>
      </c>
      <c r="J493" t="s">
        <v>36</v>
      </c>
      <c r="K493" s="292"/>
    </row>
    <row r="494" ht="16.8" spans="1:11">
      <c r="A494" s="287" t="s">
        <v>2030</v>
      </c>
      <c r="B494" t="s">
        <v>2031</v>
      </c>
      <c r="C494" s="288">
        <v>2650</v>
      </c>
      <c r="D494" t="s">
        <v>141</v>
      </c>
      <c r="E494" s="290" t="s">
        <v>31</v>
      </c>
      <c r="F494" t="s">
        <v>32</v>
      </c>
      <c r="G494" s="287" t="s">
        <v>2032</v>
      </c>
      <c r="H494" t="s">
        <v>2033</v>
      </c>
      <c r="I494" s="287" t="s">
        <v>35</v>
      </c>
      <c r="J494" t="s">
        <v>36</v>
      </c>
      <c r="K494" s="292"/>
    </row>
    <row r="495" ht="16.8" spans="1:11">
      <c r="A495" s="287" t="s">
        <v>2034</v>
      </c>
      <c r="B495" t="s">
        <v>2035</v>
      </c>
      <c r="C495" s="288">
        <v>106</v>
      </c>
      <c r="D495" t="s">
        <v>39</v>
      </c>
      <c r="E495" s="290" t="s">
        <v>31</v>
      </c>
      <c r="F495" t="s">
        <v>32</v>
      </c>
      <c r="G495" s="287" t="s">
        <v>2036</v>
      </c>
      <c r="H495" t="s">
        <v>2037</v>
      </c>
      <c r="I495" s="287" t="s">
        <v>35</v>
      </c>
      <c r="J495" t="s">
        <v>36</v>
      </c>
      <c r="K495" s="292"/>
    </row>
    <row r="496" ht="16.8" spans="1:11">
      <c r="A496" s="287" t="s">
        <v>2038</v>
      </c>
      <c r="B496" t="s">
        <v>2039</v>
      </c>
      <c r="C496" s="288">
        <v>183.33</v>
      </c>
      <c r="D496" t="s">
        <v>44</v>
      </c>
      <c r="E496" s="290" t="s">
        <v>31</v>
      </c>
      <c r="F496" t="s">
        <v>32</v>
      </c>
      <c r="G496" s="287" t="s">
        <v>2040</v>
      </c>
      <c r="H496" t="s">
        <v>2041</v>
      </c>
      <c r="I496" s="287" t="s">
        <v>35</v>
      </c>
      <c r="J496" t="s">
        <v>36</v>
      </c>
      <c r="K496" s="292"/>
    </row>
    <row r="497" ht="16.8" spans="1:11">
      <c r="A497" s="287" t="s">
        <v>2042</v>
      </c>
      <c r="B497" t="s">
        <v>2043</v>
      </c>
      <c r="C497" s="288">
        <v>1484</v>
      </c>
      <c r="D497" t="s">
        <v>400</v>
      </c>
      <c r="E497" s="290" t="s">
        <v>31</v>
      </c>
      <c r="F497" t="s">
        <v>32</v>
      </c>
      <c r="G497" s="287" t="s">
        <v>2044</v>
      </c>
      <c r="H497" t="s">
        <v>2045</v>
      </c>
      <c r="I497" s="287" t="s">
        <v>35</v>
      </c>
      <c r="J497" t="s">
        <v>36</v>
      </c>
      <c r="K497" s="292"/>
    </row>
    <row r="498" ht="16.8" spans="1:11">
      <c r="A498" s="287" t="s">
        <v>2046</v>
      </c>
      <c r="B498" t="s">
        <v>2047</v>
      </c>
      <c r="C498" s="288">
        <v>446.26</v>
      </c>
      <c r="D498" t="s">
        <v>163</v>
      </c>
      <c r="E498" s="290" t="s">
        <v>31</v>
      </c>
      <c r="F498" t="s">
        <v>32</v>
      </c>
      <c r="G498" s="287" t="s">
        <v>2048</v>
      </c>
      <c r="H498" t="s">
        <v>2049</v>
      </c>
      <c r="I498" s="287" t="s">
        <v>35</v>
      </c>
      <c r="J498" t="s">
        <v>36</v>
      </c>
      <c r="K498" s="292"/>
    </row>
    <row r="499" ht="16.8" spans="1:11">
      <c r="A499" s="287" t="s">
        <v>2050</v>
      </c>
      <c r="B499" t="s">
        <v>2051</v>
      </c>
      <c r="C499" s="288">
        <v>2300</v>
      </c>
      <c r="D499" t="s">
        <v>76</v>
      </c>
      <c r="E499" s="290" t="s">
        <v>31</v>
      </c>
      <c r="F499" t="s">
        <v>32</v>
      </c>
      <c r="G499" s="287" t="s">
        <v>2052</v>
      </c>
      <c r="H499" t="s">
        <v>2053</v>
      </c>
      <c r="I499" s="287" t="s">
        <v>35</v>
      </c>
      <c r="J499" t="s">
        <v>36</v>
      </c>
      <c r="K499" s="292"/>
    </row>
    <row r="500" ht="16.8" spans="1:11">
      <c r="A500" s="287" t="s">
        <v>2054</v>
      </c>
      <c r="B500" t="s">
        <v>2055</v>
      </c>
      <c r="C500" s="288">
        <v>486.67</v>
      </c>
      <c r="D500" t="s">
        <v>76</v>
      </c>
      <c r="E500" s="290" t="s">
        <v>31</v>
      </c>
      <c r="F500" t="s">
        <v>32</v>
      </c>
      <c r="G500" s="287" t="s">
        <v>2056</v>
      </c>
      <c r="H500" t="s">
        <v>2057</v>
      </c>
      <c r="I500" s="287" t="s">
        <v>35</v>
      </c>
      <c r="J500" t="s">
        <v>36</v>
      </c>
      <c r="K500" s="292"/>
    </row>
    <row r="501" ht="16.8" spans="1:11">
      <c r="A501" s="287" t="s">
        <v>2058</v>
      </c>
      <c r="B501" t="s">
        <v>2059</v>
      </c>
      <c r="C501" s="288">
        <v>371</v>
      </c>
      <c r="D501" t="s">
        <v>39</v>
      </c>
      <c r="E501" s="290" t="s">
        <v>31</v>
      </c>
      <c r="F501" t="s">
        <v>32</v>
      </c>
      <c r="G501" s="287" t="s">
        <v>2060</v>
      </c>
      <c r="H501" t="s">
        <v>2061</v>
      </c>
      <c r="I501" s="287" t="s">
        <v>35</v>
      </c>
      <c r="J501" t="s">
        <v>36</v>
      </c>
      <c r="K501" s="292"/>
    </row>
    <row r="502" ht="16.8" spans="1:11">
      <c r="A502" s="287" t="s">
        <v>2062</v>
      </c>
      <c r="B502" t="s">
        <v>2063</v>
      </c>
      <c r="C502" s="288">
        <v>15.9</v>
      </c>
      <c r="D502" t="s">
        <v>39</v>
      </c>
      <c r="E502" s="290" t="s">
        <v>31</v>
      </c>
      <c r="F502" t="s">
        <v>32</v>
      </c>
      <c r="G502" s="287" t="s">
        <v>2064</v>
      </c>
      <c r="H502" t="s">
        <v>2065</v>
      </c>
      <c r="I502" s="287" t="s">
        <v>35</v>
      </c>
      <c r="J502" t="s">
        <v>36</v>
      </c>
      <c r="K502" s="292"/>
    </row>
    <row r="503" ht="16.8" spans="1:11">
      <c r="A503" s="287" t="s">
        <v>2066</v>
      </c>
      <c r="B503" t="s">
        <v>2067</v>
      </c>
      <c r="C503" s="288">
        <v>212</v>
      </c>
      <c r="D503" t="s">
        <v>30</v>
      </c>
      <c r="E503" s="290" t="s">
        <v>31</v>
      </c>
      <c r="F503" t="s">
        <v>32</v>
      </c>
      <c r="G503" s="287" t="s">
        <v>2068</v>
      </c>
      <c r="H503" t="s">
        <v>2069</v>
      </c>
      <c r="I503" s="287" t="s">
        <v>35</v>
      </c>
      <c r="J503" t="s">
        <v>36</v>
      </c>
      <c r="K503" s="292"/>
    </row>
    <row r="504" ht="16.8" spans="1:11">
      <c r="A504" s="287" t="s">
        <v>2070</v>
      </c>
      <c r="B504" t="s">
        <v>2071</v>
      </c>
      <c r="C504" s="288">
        <v>400</v>
      </c>
      <c r="D504" t="s">
        <v>30</v>
      </c>
      <c r="E504" s="290" t="s">
        <v>31</v>
      </c>
      <c r="F504" t="s">
        <v>32</v>
      </c>
      <c r="G504" s="287" t="s">
        <v>2072</v>
      </c>
      <c r="H504" t="s">
        <v>2073</v>
      </c>
      <c r="I504" s="287" t="s">
        <v>35</v>
      </c>
      <c r="J504" t="s">
        <v>36</v>
      </c>
      <c r="K504" s="292"/>
    </row>
    <row r="505" ht="16.8" spans="1:11">
      <c r="A505" s="287" t="s">
        <v>2074</v>
      </c>
      <c r="B505" t="s">
        <v>2075</v>
      </c>
      <c r="C505" s="288">
        <v>6000</v>
      </c>
      <c r="D505" t="s">
        <v>1355</v>
      </c>
      <c r="E505" s="290" t="s">
        <v>31</v>
      </c>
      <c r="F505" t="s">
        <v>32</v>
      </c>
      <c r="G505" s="287" t="s">
        <v>2076</v>
      </c>
      <c r="H505" t="s">
        <v>2077</v>
      </c>
      <c r="I505" s="287" t="s">
        <v>35</v>
      </c>
      <c r="J505" t="s">
        <v>36</v>
      </c>
      <c r="K505" s="292"/>
    </row>
    <row r="506" ht="16.8" spans="1:11">
      <c r="A506" s="287" t="s">
        <v>2078</v>
      </c>
      <c r="B506" t="s">
        <v>2079</v>
      </c>
      <c r="C506" s="288">
        <v>169.6</v>
      </c>
      <c r="D506" t="s">
        <v>44</v>
      </c>
      <c r="E506" s="290" t="s">
        <v>31</v>
      </c>
      <c r="F506" t="s">
        <v>32</v>
      </c>
      <c r="G506" s="287" t="s">
        <v>2080</v>
      </c>
      <c r="H506" t="s">
        <v>2081</v>
      </c>
      <c r="I506" s="287" t="s">
        <v>35</v>
      </c>
      <c r="J506" t="s">
        <v>36</v>
      </c>
      <c r="K506" s="292"/>
    </row>
    <row r="507" ht="16.8" spans="1:11">
      <c r="A507" s="287" t="s">
        <v>2082</v>
      </c>
      <c r="B507" t="s">
        <v>2083</v>
      </c>
      <c r="C507" s="288">
        <v>166.8</v>
      </c>
      <c r="D507" t="s">
        <v>54</v>
      </c>
      <c r="E507" s="290" t="s">
        <v>31</v>
      </c>
      <c r="F507" t="s">
        <v>32</v>
      </c>
      <c r="G507" s="287" t="s">
        <v>2084</v>
      </c>
      <c r="H507" t="s">
        <v>2085</v>
      </c>
      <c r="I507" s="287" t="s">
        <v>35</v>
      </c>
      <c r="J507" t="s">
        <v>36</v>
      </c>
      <c r="K507" s="292"/>
    </row>
    <row r="508" ht="16.8" spans="1:11">
      <c r="A508" s="287" t="s">
        <v>2086</v>
      </c>
      <c r="B508" t="s">
        <v>2087</v>
      </c>
      <c r="C508" s="288">
        <v>53</v>
      </c>
      <c r="D508" t="s">
        <v>90</v>
      </c>
      <c r="E508" s="290" t="s">
        <v>31</v>
      </c>
      <c r="F508" t="s">
        <v>32</v>
      </c>
      <c r="G508" s="287" t="s">
        <v>2088</v>
      </c>
      <c r="H508" t="s">
        <v>2089</v>
      </c>
      <c r="I508" s="287" t="s">
        <v>35</v>
      </c>
      <c r="J508" t="s">
        <v>36</v>
      </c>
      <c r="K508" s="292"/>
    </row>
    <row r="509" ht="16.8" spans="1:11">
      <c r="A509" s="287" t="s">
        <v>2090</v>
      </c>
      <c r="B509" t="s">
        <v>2091</v>
      </c>
      <c r="C509" s="288">
        <v>50.57</v>
      </c>
      <c r="D509" t="s">
        <v>39</v>
      </c>
      <c r="E509" s="290" t="s">
        <v>31</v>
      </c>
      <c r="F509" t="s">
        <v>32</v>
      </c>
      <c r="G509" s="287" t="s">
        <v>2092</v>
      </c>
      <c r="H509" t="s">
        <v>2093</v>
      </c>
      <c r="I509" s="287" t="s">
        <v>35</v>
      </c>
      <c r="J509" t="s">
        <v>36</v>
      </c>
      <c r="K509" s="292"/>
    </row>
    <row r="510" ht="16.8" spans="1:11">
      <c r="A510" s="287" t="s">
        <v>2094</v>
      </c>
      <c r="B510" t="s">
        <v>2095</v>
      </c>
      <c r="C510" s="288">
        <v>1933.33</v>
      </c>
      <c r="D510" t="s">
        <v>141</v>
      </c>
      <c r="E510" s="290" t="s">
        <v>31</v>
      </c>
      <c r="F510" t="s">
        <v>32</v>
      </c>
      <c r="G510" s="287" t="s">
        <v>2096</v>
      </c>
      <c r="H510" t="s">
        <v>2097</v>
      </c>
      <c r="I510" s="287" t="s">
        <v>35</v>
      </c>
      <c r="J510" t="s">
        <v>36</v>
      </c>
      <c r="K510" s="292"/>
    </row>
    <row r="511" ht="16.8" spans="1:11">
      <c r="A511" s="287" t="s">
        <v>2098</v>
      </c>
      <c r="B511" t="s">
        <v>2099</v>
      </c>
      <c r="C511" s="288">
        <v>64.32</v>
      </c>
      <c r="D511" t="s">
        <v>39</v>
      </c>
      <c r="E511" s="290" t="s">
        <v>31</v>
      </c>
      <c r="F511" t="s">
        <v>32</v>
      </c>
      <c r="G511" s="287" t="s">
        <v>2100</v>
      </c>
      <c r="H511" t="s">
        <v>2101</v>
      </c>
      <c r="I511" s="287" t="s">
        <v>35</v>
      </c>
      <c r="J511" t="s">
        <v>36</v>
      </c>
      <c r="K511" s="292"/>
    </row>
    <row r="512" ht="16.8" spans="1:11">
      <c r="A512" s="287" t="s">
        <v>2102</v>
      </c>
      <c r="B512" t="s">
        <v>2103</v>
      </c>
      <c r="C512" s="288">
        <v>159</v>
      </c>
      <c r="D512" t="s">
        <v>90</v>
      </c>
      <c r="E512" s="290" t="s">
        <v>31</v>
      </c>
      <c r="F512" t="s">
        <v>32</v>
      </c>
      <c r="G512" s="287" t="s">
        <v>2104</v>
      </c>
      <c r="H512" t="s">
        <v>2105</v>
      </c>
      <c r="I512" s="287" t="s">
        <v>35</v>
      </c>
      <c r="J512" t="s">
        <v>36</v>
      </c>
      <c r="K512" s="292"/>
    </row>
    <row r="513" ht="16.8" spans="1:11">
      <c r="A513" s="287" t="s">
        <v>2106</v>
      </c>
      <c r="B513" t="s">
        <v>2107</v>
      </c>
      <c r="C513" s="288">
        <v>222.6</v>
      </c>
      <c r="D513" t="s">
        <v>39</v>
      </c>
      <c r="E513" s="290" t="s">
        <v>31</v>
      </c>
      <c r="F513" t="s">
        <v>32</v>
      </c>
      <c r="G513" s="287" t="s">
        <v>2108</v>
      </c>
      <c r="H513" t="s">
        <v>2109</v>
      </c>
      <c r="I513" s="287" t="s">
        <v>35</v>
      </c>
      <c r="J513" t="s">
        <v>36</v>
      </c>
      <c r="K513" s="292"/>
    </row>
    <row r="514" ht="16.8" spans="1:11">
      <c r="A514" s="287" t="s">
        <v>2110</v>
      </c>
      <c r="B514" t="s">
        <v>2111</v>
      </c>
      <c r="C514" s="288">
        <v>614.8</v>
      </c>
      <c r="D514" t="s">
        <v>39</v>
      </c>
      <c r="E514" s="290" t="s">
        <v>31</v>
      </c>
      <c r="F514" t="s">
        <v>32</v>
      </c>
      <c r="G514" s="287" t="s">
        <v>2112</v>
      </c>
      <c r="H514" t="s">
        <v>2113</v>
      </c>
      <c r="I514" s="287" t="s">
        <v>35</v>
      </c>
      <c r="J514" t="s">
        <v>36</v>
      </c>
      <c r="K514" s="292"/>
    </row>
    <row r="515" ht="16.8" spans="1:11">
      <c r="A515" s="287" t="s">
        <v>2114</v>
      </c>
      <c r="B515" t="s">
        <v>2115</v>
      </c>
      <c r="C515" s="288">
        <v>137.66</v>
      </c>
      <c r="D515" t="s">
        <v>54</v>
      </c>
      <c r="E515" s="290" t="s">
        <v>31</v>
      </c>
      <c r="F515" t="s">
        <v>32</v>
      </c>
      <c r="G515" s="287" t="s">
        <v>2116</v>
      </c>
      <c r="H515" t="s">
        <v>2117</v>
      </c>
      <c r="I515" s="287" t="s">
        <v>35</v>
      </c>
      <c r="J515" t="s">
        <v>36</v>
      </c>
      <c r="K515" s="292"/>
    </row>
    <row r="516" ht="16.8" spans="1:11">
      <c r="A516" s="287" t="s">
        <v>2118</v>
      </c>
      <c r="B516" t="s">
        <v>2119</v>
      </c>
      <c r="C516" s="288">
        <v>416.67</v>
      </c>
      <c r="D516" t="s">
        <v>30</v>
      </c>
      <c r="E516" s="290" t="s">
        <v>31</v>
      </c>
      <c r="F516" t="s">
        <v>32</v>
      </c>
      <c r="G516" s="287" t="s">
        <v>2120</v>
      </c>
      <c r="H516" t="s">
        <v>2121</v>
      </c>
      <c r="I516" s="287" t="s">
        <v>35</v>
      </c>
      <c r="J516" t="s">
        <v>36</v>
      </c>
      <c r="K516" s="292"/>
    </row>
    <row r="517" ht="16.8" spans="1:11">
      <c r="A517" s="287" t="s">
        <v>2122</v>
      </c>
      <c r="B517" t="s">
        <v>2123</v>
      </c>
      <c r="C517" s="288">
        <v>2650</v>
      </c>
      <c r="D517" t="s">
        <v>141</v>
      </c>
      <c r="E517" s="290" t="s">
        <v>31</v>
      </c>
      <c r="F517" t="s">
        <v>32</v>
      </c>
      <c r="G517" s="287" t="s">
        <v>2124</v>
      </c>
      <c r="H517" t="s">
        <v>2125</v>
      </c>
      <c r="I517" s="287" t="s">
        <v>35</v>
      </c>
      <c r="J517" t="s">
        <v>36</v>
      </c>
      <c r="K517" s="292"/>
    </row>
    <row r="518" ht="16.8" spans="1:11">
      <c r="A518" s="287" t="s">
        <v>2126</v>
      </c>
      <c r="B518" t="s">
        <v>2127</v>
      </c>
      <c r="C518" s="288">
        <v>159</v>
      </c>
      <c r="D518" t="s">
        <v>30</v>
      </c>
      <c r="E518" s="290" t="s">
        <v>31</v>
      </c>
      <c r="F518" t="s">
        <v>32</v>
      </c>
      <c r="G518" s="287" t="s">
        <v>2128</v>
      </c>
      <c r="H518" t="s">
        <v>2129</v>
      </c>
      <c r="I518" s="287" t="s">
        <v>35</v>
      </c>
      <c r="J518" t="s">
        <v>36</v>
      </c>
      <c r="K518" s="292"/>
    </row>
    <row r="519" ht="16.8" spans="1:11">
      <c r="A519" s="287" t="s">
        <v>2130</v>
      </c>
      <c r="B519" t="s">
        <v>2131</v>
      </c>
      <c r="C519" s="288">
        <v>530</v>
      </c>
      <c r="D519" t="s">
        <v>95</v>
      </c>
      <c r="E519" s="290" t="s">
        <v>31</v>
      </c>
      <c r="F519" t="s">
        <v>32</v>
      </c>
      <c r="G519" s="287" t="s">
        <v>2132</v>
      </c>
      <c r="H519" t="s">
        <v>2133</v>
      </c>
      <c r="I519" s="287" t="s">
        <v>35</v>
      </c>
      <c r="J519" t="s">
        <v>36</v>
      </c>
      <c r="K519" s="292"/>
    </row>
    <row r="520" ht="16.8" spans="1:11">
      <c r="A520" s="287" t="s">
        <v>2134</v>
      </c>
      <c r="B520" t="s">
        <v>2135</v>
      </c>
      <c r="C520" s="288">
        <v>493.33</v>
      </c>
      <c r="D520" t="s">
        <v>39</v>
      </c>
      <c r="E520" s="290" t="s">
        <v>31</v>
      </c>
      <c r="F520" t="s">
        <v>32</v>
      </c>
      <c r="G520" s="287" t="s">
        <v>2136</v>
      </c>
      <c r="H520" t="s">
        <v>2137</v>
      </c>
      <c r="I520" s="287" t="s">
        <v>35</v>
      </c>
      <c r="J520" t="s">
        <v>36</v>
      </c>
      <c r="K520" s="292"/>
    </row>
    <row r="521" ht="16.8" spans="1:11">
      <c r="A521" s="287" t="s">
        <v>2138</v>
      </c>
      <c r="B521" t="s">
        <v>2139</v>
      </c>
      <c r="C521" s="288">
        <v>318</v>
      </c>
      <c r="D521" t="s">
        <v>30</v>
      </c>
      <c r="E521" s="290" t="s">
        <v>31</v>
      </c>
      <c r="F521" t="s">
        <v>32</v>
      </c>
      <c r="G521" s="287" t="s">
        <v>2140</v>
      </c>
      <c r="H521" t="s">
        <v>2141</v>
      </c>
      <c r="I521" s="287" t="s">
        <v>35</v>
      </c>
      <c r="J521" t="s">
        <v>36</v>
      </c>
      <c r="K521" s="292"/>
    </row>
    <row r="522" ht="16.8" spans="1:11">
      <c r="A522" s="287" t="s">
        <v>2142</v>
      </c>
      <c r="B522" t="s">
        <v>2143</v>
      </c>
      <c r="C522" s="288">
        <v>275.6</v>
      </c>
      <c r="D522" t="s">
        <v>141</v>
      </c>
      <c r="E522" s="290" t="s">
        <v>31</v>
      </c>
      <c r="F522" t="s">
        <v>32</v>
      </c>
      <c r="G522" s="287" t="s">
        <v>2144</v>
      </c>
      <c r="H522" t="s">
        <v>2145</v>
      </c>
      <c r="I522" s="287" t="s">
        <v>35</v>
      </c>
      <c r="J522" t="s">
        <v>36</v>
      </c>
      <c r="K522" s="292"/>
    </row>
    <row r="523" ht="16.8" spans="1:11">
      <c r="A523" s="287" t="s">
        <v>2146</v>
      </c>
      <c r="B523" t="s">
        <v>2147</v>
      </c>
      <c r="C523" s="288">
        <v>169.6</v>
      </c>
      <c r="D523" t="s">
        <v>39</v>
      </c>
      <c r="E523" s="290" t="s">
        <v>31</v>
      </c>
      <c r="F523" t="s">
        <v>32</v>
      </c>
      <c r="G523" s="287" t="s">
        <v>2148</v>
      </c>
      <c r="H523" t="s">
        <v>2149</v>
      </c>
      <c r="I523" s="287" t="s">
        <v>35</v>
      </c>
      <c r="J523" t="s">
        <v>36</v>
      </c>
      <c r="K523" s="292"/>
    </row>
    <row r="524" ht="16.8" spans="1:11">
      <c r="A524" s="287" t="s">
        <v>2150</v>
      </c>
      <c r="B524" t="s">
        <v>2151</v>
      </c>
      <c r="C524" s="288">
        <v>93.33</v>
      </c>
      <c r="D524" t="s">
        <v>237</v>
      </c>
      <c r="E524" s="290" t="s">
        <v>31</v>
      </c>
      <c r="F524" t="s">
        <v>32</v>
      </c>
      <c r="G524" s="287" t="s">
        <v>2152</v>
      </c>
      <c r="H524" t="s">
        <v>2153</v>
      </c>
      <c r="I524" s="287" t="s">
        <v>35</v>
      </c>
      <c r="J524" t="s">
        <v>36</v>
      </c>
      <c r="K524" s="292"/>
    </row>
    <row r="525" ht="16.8" spans="1:11">
      <c r="A525" s="287" t="s">
        <v>2154</v>
      </c>
      <c r="B525" t="s">
        <v>2155</v>
      </c>
      <c r="C525" s="288">
        <v>424</v>
      </c>
      <c r="D525" t="s">
        <v>30</v>
      </c>
      <c r="E525" s="290" t="s">
        <v>31</v>
      </c>
      <c r="F525" t="s">
        <v>32</v>
      </c>
      <c r="G525" s="287" t="s">
        <v>2156</v>
      </c>
      <c r="H525" t="s">
        <v>2157</v>
      </c>
      <c r="I525" s="287" t="s">
        <v>35</v>
      </c>
      <c r="J525" t="s">
        <v>36</v>
      </c>
      <c r="K525" s="292"/>
    </row>
    <row r="526" ht="16.8" spans="1:11">
      <c r="A526" s="287" t="s">
        <v>2158</v>
      </c>
      <c r="B526" t="s">
        <v>2159</v>
      </c>
      <c r="C526" s="288">
        <v>750</v>
      </c>
      <c r="D526" t="s">
        <v>39</v>
      </c>
      <c r="E526" s="290" t="s">
        <v>31</v>
      </c>
      <c r="F526" t="s">
        <v>32</v>
      </c>
      <c r="G526" s="287" t="s">
        <v>2160</v>
      </c>
      <c r="H526" t="s">
        <v>2161</v>
      </c>
      <c r="I526" s="287" t="s">
        <v>35</v>
      </c>
      <c r="J526" t="s">
        <v>36</v>
      </c>
      <c r="K526" s="292"/>
    </row>
    <row r="527" ht="16.8" spans="1:11">
      <c r="A527" s="287" t="s">
        <v>2162</v>
      </c>
      <c r="B527" t="s">
        <v>2163</v>
      </c>
      <c r="C527" s="288">
        <v>74.2</v>
      </c>
      <c r="D527" t="s">
        <v>54</v>
      </c>
      <c r="E527" s="290" t="s">
        <v>31</v>
      </c>
      <c r="F527" t="s">
        <v>32</v>
      </c>
      <c r="G527" s="287" t="s">
        <v>2164</v>
      </c>
      <c r="H527" t="s">
        <v>2165</v>
      </c>
      <c r="I527" s="287" t="s">
        <v>35</v>
      </c>
      <c r="J527" t="s">
        <v>36</v>
      </c>
      <c r="K527" s="292"/>
    </row>
    <row r="528" ht="16.8" spans="1:11">
      <c r="A528" s="287" t="s">
        <v>2166</v>
      </c>
      <c r="B528" t="s">
        <v>2167</v>
      </c>
      <c r="C528" s="288">
        <v>107.06</v>
      </c>
      <c r="D528" t="s">
        <v>39</v>
      </c>
      <c r="E528" s="290" t="s">
        <v>31</v>
      </c>
      <c r="F528" t="s">
        <v>32</v>
      </c>
      <c r="G528" s="287" t="s">
        <v>2168</v>
      </c>
      <c r="H528" t="s">
        <v>2169</v>
      </c>
      <c r="I528" s="287" t="s">
        <v>35</v>
      </c>
      <c r="J528" t="s">
        <v>36</v>
      </c>
      <c r="K528" s="292"/>
    </row>
    <row r="529" ht="16.8" spans="1:11">
      <c r="A529" s="287" t="s">
        <v>2170</v>
      </c>
      <c r="B529" t="s">
        <v>2171</v>
      </c>
      <c r="C529" s="288">
        <v>9.54</v>
      </c>
      <c r="D529" t="s">
        <v>100</v>
      </c>
      <c r="E529" s="290" t="s">
        <v>31</v>
      </c>
      <c r="F529" t="s">
        <v>32</v>
      </c>
      <c r="G529" s="287" t="s">
        <v>2172</v>
      </c>
      <c r="H529" t="s">
        <v>2173</v>
      </c>
      <c r="I529" s="287" t="s">
        <v>35</v>
      </c>
      <c r="J529" t="s">
        <v>36</v>
      </c>
      <c r="K529" s="292"/>
    </row>
    <row r="530" ht="16.8" spans="1:11">
      <c r="A530" s="287" t="s">
        <v>2174</v>
      </c>
      <c r="B530" t="s">
        <v>2175</v>
      </c>
      <c r="C530" s="288">
        <v>31.8</v>
      </c>
      <c r="D530" t="s">
        <v>554</v>
      </c>
      <c r="E530" s="290" t="s">
        <v>31</v>
      </c>
      <c r="F530" t="s">
        <v>32</v>
      </c>
      <c r="G530" s="287" t="s">
        <v>2176</v>
      </c>
      <c r="H530" t="s">
        <v>2177</v>
      </c>
      <c r="I530" s="287" t="s">
        <v>35</v>
      </c>
      <c r="J530" t="s">
        <v>36</v>
      </c>
      <c r="K530" s="292"/>
    </row>
    <row r="531" ht="16.8" spans="1:11">
      <c r="A531" s="287" t="s">
        <v>2178</v>
      </c>
      <c r="B531" t="s">
        <v>2179</v>
      </c>
      <c r="C531" s="288">
        <v>530</v>
      </c>
      <c r="D531" t="s">
        <v>30</v>
      </c>
      <c r="E531" s="290" t="s">
        <v>31</v>
      </c>
      <c r="F531" t="s">
        <v>32</v>
      </c>
      <c r="G531" s="287" t="s">
        <v>2180</v>
      </c>
      <c r="H531" t="s">
        <v>2181</v>
      </c>
      <c r="I531" s="287" t="s">
        <v>35</v>
      </c>
      <c r="J531" t="s">
        <v>36</v>
      </c>
      <c r="K531" s="292"/>
    </row>
    <row r="532" ht="16.8" spans="1:11">
      <c r="A532" s="287" t="s">
        <v>2182</v>
      </c>
      <c r="B532" t="s">
        <v>2183</v>
      </c>
      <c r="C532" s="288">
        <v>68.9</v>
      </c>
      <c r="D532" t="s">
        <v>39</v>
      </c>
      <c r="E532" s="290" t="s">
        <v>31</v>
      </c>
      <c r="F532" t="s">
        <v>32</v>
      </c>
      <c r="G532" s="287" t="s">
        <v>2184</v>
      </c>
      <c r="H532" t="s">
        <v>2185</v>
      </c>
      <c r="I532" s="287" t="s">
        <v>35</v>
      </c>
      <c r="J532" t="s">
        <v>36</v>
      </c>
      <c r="K532" s="292"/>
    </row>
    <row r="533" ht="16.8" spans="1:11">
      <c r="A533" s="287" t="s">
        <v>2186</v>
      </c>
      <c r="B533" t="s">
        <v>2187</v>
      </c>
      <c r="C533" s="288">
        <v>848</v>
      </c>
      <c r="D533" t="s">
        <v>30</v>
      </c>
      <c r="E533" s="290" t="s">
        <v>31</v>
      </c>
      <c r="F533" t="s">
        <v>32</v>
      </c>
      <c r="G533" s="287" t="s">
        <v>2188</v>
      </c>
      <c r="H533" t="s">
        <v>2189</v>
      </c>
      <c r="I533" s="287" t="s">
        <v>35</v>
      </c>
      <c r="J533" t="s">
        <v>36</v>
      </c>
      <c r="K533" s="292"/>
    </row>
    <row r="534" ht="16.8" spans="1:11">
      <c r="A534" s="287" t="s">
        <v>2190</v>
      </c>
      <c r="B534" t="s">
        <v>2191</v>
      </c>
      <c r="C534" s="288">
        <v>4770</v>
      </c>
      <c r="D534" t="s">
        <v>95</v>
      </c>
      <c r="E534" s="290" t="s">
        <v>31</v>
      </c>
      <c r="F534" t="s">
        <v>32</v>
      </c>
      <c r="G534" s="287" t="s">
        <v>2192</v>
      </c>
      <c r="H534" t="s">
        <v>2193</v>
      </c>
      <c r="I534" s="287" t="s">
        <v>35</v>
      </c>
      <c r="J534" t="s">
        <v>36</v>
      </c>
      <c r="K534" s="292"/>
    </row>
    <row r="535" ht="16.8" spans="1:11">
      <c r="A535" s="287" t="s">
        <v>2194</v>
      </c>
      <c r="B535" t="s">
        <v>2195</v>
      </c>
      <c r="C535" s="288">
        <v>260</v>
      </c>
      <c r="D535" t="s">
        <v>2196</v>
      </c>
      <c r="E535" s="290" t="s">
        <v>31</v>
      </c>
      <c r="F535" t="s">
        <v>32</v>
      </c>
      <c r="G535" s="287" t="s">
        <v>2197</v>
      </c>
      <c r="H535" t="s">
        <v>2198</v>
      </c>
      <c r="I535" s="287" t="s">
        <v>35</v>
      </c>
      <c r="J535" t="s">
        <v>36</v>
      </c>
      <c r="K535" s="292"/>
    </row>
    <row r="536" ht="16.8" spans="1:11">
      <c r="A536" s="287" t="s">
        <v>2199</v>
      </c>
      <c r="B536" t="s">
        <v>2200</v>
      </c>
      <c r="C536" s="288">
        <v>318</v>
      </c>
      <c r="D536" t="s">
        <v>95</v>
      </c>
      <c r="E536" s="290" t="s">
        <v>31</v>
      </c>
      <c r="F536" t="s">
        <v>32</v>
      </c>
      <c r="G536" s="287" t="s">
        <v>2201</v>
      </c>
      <c r="H536" t="s">
        <v>2202</v>
      </c>
      <c r="I536" s="287" t="s">
        <v>35</v>
      </c>
      <c r="J536" t="s">
        <v>36</v>
      </c>
      <c r="K536" s="292"/>
    </row>
    <row r="537" ht="16.8" spans="1:11">
      <c r="A537" s="287" t="s">
        <v>2203</v>
      </c>
      <c r="B537" t="s">
        <v>2204</v>
      </c>
      <c r="C537" s="288">
        <v>0.06</v>
      </c>
      <c r="D537" t="s">
        <v>49</v>
      </c>
      <c r="E537" s="290" t="s">
        <v>31</v>
      </c>
      <c r="F537" t="s">
        <v>32</v>
      </c>
      <c r="G537" s="287" t="s">
        <v>2205</v>
      </c>
      <c r="H537" t="s">
        <v>2206</v>
      </c>
      <c r="I537" s="287" t="s">
        <v>35</v>
      </c>
      <c r="J537" t="s">
        <v>36</v>
      </c>
      <c r="K537" s="292"/>
    </row>
    <row r="538" ht="16.8" spans="1:11">
      <c r="A538" s="287" t="s">
        <v>2207</v>
      </c>
      <c r="B538" t="s">
        <v>2208</v>
      </c>
      <c r="C538" s="288">
        <v>212</v>
      </c>
      <c r="D538" t="s">
        <v>30</v>
      </c>
      <c r="E538" s="290" t="s">
        <v>31</v>
      </c>
      <c r="F538" t="s">
        <v>32</v>
      </c>
      <c r="G538" s="287" t="s">
        <v>2209</v>
      </c>
      <c r="H538" t="s">
        <v>2210</v>
      </c>
      <c r="I538" s="287" t="s">
        <v>35</v>
      </c>
      <c r="J538" t="s">
        <v>36</v>
      </c>
      <c r="K538" s="292"/>
    </row>
    <row r="539" ht="16.8" spans="1:11">
      <c r="A539" s="287" t="s">
        <v>2211</v>
      </c>
      <c r="B539" t="s">
        <v>2212</v>
      </c>
      <c r="C539" s="288">
        <v>848</v>
      </c>
      <c r="D539" t="s">
        <v>30</v>
      </c>
      <c r="E539" s="290" t="s">
        <v>31</v>
      </c>
      <c r="F539" t="s">
        <v>32</v>
      </c>
      <c r="G539" s="287" t="s">
        <v>2213</v>
      </c>
      <c r="H539" t="s">
        <v>2214</v>
      </c>
      <c r="I539" s="287" t="s">
        <v>35</v>
      </c>
      <c r="J539" t="s">
        <v>36</v>
      </c>
      <c r="K539" s="292"/>
    </row>
    <row r="540" ht="16.8" spans="1:11">
      <c r="A540" s="287" t="s">
        <v>2215</v>
      </c>
      <c r="B540" t="s">
        <v>2216</v>
      </c>
      <c r="C540" s="288">
        <v>127.2</v>
      </c>
      <c r="D540" t="s">
        <v>237</v>
      </c>
      <c r="E540" s="290" t="s">
        <v>31</v>
      </c>
      <c r="F540" t="s">
        <v>32</v>
      </c>
      <c r="G540" s="287" t="s">
        <v>2217</v>
      </c>
      <c r="H540" t="s">
        <v>2218</v>
      </c>
      <c r="I540" s="287" t="s">
        <v>35</v>
      </c>
      <c r="J540" t="s">
        <v>36</v>
      </c>
      <c r="K540" s="292"/>
    </row>
    <row r="541" ht="16.8" spans="1:11">
      <c r="A541" s="287" t="s">
        <v>2219</v>
      </c>
      <c r="B541" t="s">
        <v>2220</v>
      </c>
      <c r="C541" s="288">
        <v>614.8</v>
      </c>
      <c r="D541" t="s">
        <v>85</v>
      </c>
      <c r="E541" s="290" t="s">
        <v>31</v>
      </c>
      <c r="F541" t="s">
        <v>32</v>
      </c>
      <c r="G541" s="287" t="s">
        <v>2221</v>
      </c>
      <c r="H541" t="s">
        <v>2222</v>
      </c>
      <c r="I541" s="287" t="s">
        <v>35</v>
      </c>
      <c r="J541" t="s">
        <v>36</v>
      </c>
      <c r="K541" s="292"/>
    </row>
    <row r="542" ht="16.8" spans="1:11">
      <c r="A542" s="287" t="s">
        <v>2223</v>
      </c>
      <c r="B542" t="s">
        <v>2224</v>
      </c>
      <c r="C542" s="288">
        <v>1590</v>
      </c>
      <c r="D542" t="s">
        <v>95</v>
      </c>
      <c r="E542" s="290" t="s">
        <v>31</v>
      </c>
      <c r="F542" t="s">
        <v>32</v>
      </c>
      <c r="G542" s="287" t="s">
        <v>2225</v>
      </c>
      <c r="H542" t="s">
        <v>2226</v>
      </c>
      <c r="I542" s="287" t="s">
        <v>35</v>
      </c>
      <c r="J542" t="s">
        <v>36</v>
      </c>
      <c r="K542" s="292"/>
    </row>
    <row r="543" ht="16.8" spans="1:11">
      <c r="A543" s="287" t="s">
        <v>2227</v>
      </c>
      <c r="B543" t="s">
        <v>2228</v>
      </c>
      <c r="C543" s="288">
        <v>53</v>
      </c>
      <c r="D543" t="s">
        <v>39</v>
      </c>
      <c r="E543" s="290" t="s">
        <v>31</v>
      </c>
      <c r="F543" t="s">
        <v>32</v>
      </c>
      <c r="G543" s="287" t="s">
        <v>2229</v>
      </c>
      <c r="H543" t="s">
        <v>2230</v>
      </c>
      <c r="I543" s="287" t="s">
        <v>35</v>
      </c>
      <c r="J543" t="s">
        <v>36</v>
      </c>
      <c r="K543" s="292"/>
    </row>
    <row r="544" ht="16.8" spans="1:11">
      <c r="A544" s="287" t="s">
        <v>2231</v>
      </c>
      <c r="B544" t="s">
        <v>2232</v>
      </c>
      <c r="C544" s="288">
        <v>42.4</v>
      </c>
      <c r="D544" t="s">
        <v>54</v>
      </c>
      <c r="E544" s="290" t="s">
        <v>31</v>
      </c>
      <c r="F544" t="s">
        <v>32</v>
      </c>
      <c r="G544" s="287" t="s">
        <v>2233</v>
      </c>
      <c r="H544" t="s">
        <v>2234</v>
      </c>
      <c r="I544" s="287" t="s">
        <v>35</v>
      </c>
      <c r="J544" t="s">
        <v>36</v>
      </c>
      <c r="K544" s="292"/>
    </row>
    <row r="545" ht="16.8" spans="1:11">
      <c r="A545" s="287" t="s">
        <v>2235</v>
      </c>
      <c r="B545" t="s">
        <v>2236</v>
      </c>
      <c r="C545" s="288">
        <v>7</v>
      </c>
      <c r="D545" t="s">
        <v>100</v>
      </c>
      <c r="E545" s="290" t="s">
        <v>31</v>
      </c>
      <c r="F545" t="s">
        <v>32</v>
      </c>
      <c r="G545" s="287" t="s">
        <v>2237</v>
      </c>
      <c r="H545" t="s">
        <v>2238</v>
      </c>
      <c r="I545" s="287" t="s">
        <v>35</v>
      </c>
      <c r="J545" t="s">
        <v>36</v>
      </c>
      <c r="K545" s="292"/>
    </row>
    <row r="546" ht="16.8" spans="1:11">
      <c r="A546" s="287" t="s">
        <v>2239</v>
      </c>
      <c r="B546" t="s">
        <v>2240</v>
      </c>
      <c r="C546" s="288">
        <v>2650</v>
      </c>
      <c r="D546" t="s">
        <v>141</v>
      </c>
      <c r="E546" s="290" t="s">
        <v>31</v>
      </c>
      <c r="F546" t="s">
        <v>32</v>
      </c>
      <c r="G546" s="287" t="s">
        <v>2241</v>
      </c>
      <c r="H546" t="s">
        <v>2242</v>
      </c>
      <c r="I546" s="287" t="s">
        <v>35</v>
      </c>
      <c r="J546" t="s">
        <v>36</v>
      </c>
      <c r="K546" s="292"/>
    </row>
    <row r="547" ht="16.8" spans="1:11">
      <c r="A547" s="287" t="s">
        <v>2243</v>
      </c>
      <c r="B547" t="s">
        <v>2244</v>
      </c>
      <c r="C547" s="288">
        <v>50.88</v>
      </c>
      <c r="D547" t="s">
        <v>554</v>
      </c>
      <c r="E547" s="290" t="s">
        <v>31</v>
      </c>
      <c r="F547" t="s">
        <v>32</v>
      </c>
      <c r="G547" s="287" t="s">
        <v>2245</v>
      </c>
      <c r="H547" t="s">
        <v>2246</v>
      </c>
      <c r="I547" s="287" t="s">
        <v>35</v>
      </c>
      <c r="J547" t="s">
        <v>36</v>
      </c>
      <c r="K547" s="292"/>
    </row>
    <row r="548" ht="16.8" spans="1:11">
      <c r="A548" s="287" t="s">
        <v>2247</v>
      </c>
      <c r="B548" t="s">
        <v>2248</v>
      </c>
      <c r="C548" s="288">
        <v>1590</v>
      </c>
      <c r="D548" t="s">
        <v>30</v>
      </c>
      <c r="E548" s="290" t="s">
        <v>31</v>
      </c>
      <c r="F548" t="s">
        <v>32</v>
      </c>
      <c r="G548" s="287" t="s">
        <v>2249</v>
      </c>
      <c r="H548" t="s">
        <v>2250</v>
      </c>
      <c r="I548" s="287" t="s">
        <v>35</v>
      </c>
      <c r="J548" t="s">
        <v>36</v>
      </c>
      <c r="K548" s="292"/>
    </row>
    <row r="549" ht="16.8" spans="1:11">
      <c r="A549" s="287" t="s">
        <v>2251</v>
      </c>
      <c r="B549" t="s">
        <v>2252</v>
      </c>
      <c r="C549" s="288">
        <v>64.87</v>
      </c>
      <c r="D549" t="s">
        <v>39</v>
      </c>
      <c r="E549" s="290" t="s">
        <v>31</v>
      </c>
      <c r="F549" t="s">
        <v>32</v>
      </c>
      <c r="G549" s="287" t="s">
        <v>2253</v>
      </c>
      <c r="H549" t="s">
        <v>2254</v>
      </c>
      <c r="I549" s="287" t="s">
        <v>35</v>
      </c>
      <c r="J549" t="s">
        <v>36</v>
      </c>
      <c r="K549" s="292"/>
    </row>
    <row r="550" ht="16.8" spans="1:11">
      <c r="A550" s="287" t="s">
        <v>2255</v>
      </c>
      <c r="B550" t="s">
        <v>2256</v>
      </c>
      <c r="C550" s="288">
        <v>0</v>
      </c>
      <c r="D550" t="s">
        <v>49</v>
      </c>
      <c r="E550" s="290" t="s">
        <v>31</v>
      </c>
      <c r="F550" t="s">
        <v>32</v>
      </c>
      <c r="G550" s="287" t="s">
        <v>2257</v>
      </c>
      <c r="H550" t="s">
        <v>2258</v>
      </c>
      <c r="I550" s="287" t="s">
        <v>35</v>
      </c>
      <c r="J550" t="s">
        <v>36</v>
      </c>
      <c r="K550" s="292"/>
    </row>
    <row r="551" ht="16.8" spans="1:11">
      <c r="A551" s="287"/>
      <c r="B551"/>
      <c r="C551" s="288"/>
      <c r="D551"/>
      <c r="E551" s="290"/>
      <c r="F551"/>
      <c r="G551" s="287"/>
      <c r="H551"/>
      <c r="I551" s="287"/>
      <c r="J551"/>
      <c r="K551" s="292"/>
    </row>
    <row r="552" ht="16.8" spans="1:11">
      <c r="A552" s="287"/>
      <c r="B552"/>
      <c r="C552" s="288"/>
      <c r="D552"/>
      <c r="E552" s="290"/>
      <c r="F552"/>
      <c r="G552" s="287"/>
      <c r="H552"/>
      <c r="I552" s="287"/>
      <c r="J552"/>
      <c r="K552" s="292"/>
    </row>
    <row r="553" ht="16.8" spans="1:11">
      <c r="A553" s="287"/>
      <c r="B553"/>
      <c r="C553" s="288"/>
      <c r="D553"/>
      <c r="E553" s="290"/>
      <c r="F553"/>
      <c r="G553" s="287"/>
      <c r="H553"/>
      <c r="I553" s="287"/>
      <c r="J553"/>
      <c r="K553" s="292"/>
    </row>
    <row r="554" ht="16.8" spans="1:11">
      <c r="A554" s="287"/>
      <c r="B554"/>
      <c r="C554" s="288"/>
      <c r="D554"/>
      <c r="E554" s="290"/>
      <c r="F554"/>
      <c r="G554" s="287"/>
      <c r="H554"/>
      <c r="I554" s="287"/>
      <c r="J554"/>
      <c r="K554" s="292"/>
    </row>
    <row r="555" ht="16.8" spans="1:11">
      <c r="A555" s="287"/>
      <c r="B555"/>
      <c r="C555" s="288"/>
      <c r="D555"/>
      <c r="E555" s="290"/>
      <c r="F555"/>
      <c r="G555" s="287"/>
      <c r="H555"/>
      <c r="I555" s="287"/>
      <c r="J555"/>
      <c r="K555" s="292"/>
    </row>
    <row r="556" ht="16.8" spans="1:11">
      <c r="A556" s="287"/>
      <c r="B556"/>
      <c r="C556" s="288"/>
      <c r="D556"/>
      <c r="E556" s="290"/>
      <c r="F556"/>
      <c r="G556" s="287"/>
      <c r="H556"/>
      <c r="I556" s="287"/>
      <c r="J556"/>
      <c r="K556" s="292"/>
    </row>
    <row r="557" ht="16.8" spans="1:11">
      <c r="A557" s="287"/>
      <c r="B557"/>
      <c r="C557" s="288"/>
      <c r="D557"/>
      <c r="E557" s="290"/>
      <c r="F557"/>
      <c r="G557" s="287"/>
      <c r="H557"/>
      <c r="I557" s="287"/>
      <c r="J557"/>
      <c r="K557" s="292"/>
    </row>
    <row r="558" ht="16.8" spans="1:11">
      <c r="A558" s="287"/>
      <c r="B558"/>
      <c r="C558" s="288"/>
      <c r="D558"/>
      <c r="E558" s="290"/>
      <c r="F558"/>
      <c r="G558" s="287"/>
      <c r="H558"/>
      <c r="I558" s="287"/>
      <c r="J558"/>
      <c r="K558" s="292"/>
    </row>
    <row r="559" ht="16.8" spans="1:11">
      <c r="A559" s="287"/>
      <c r="B559"/>
      <c r="C559" s="288"/>
      <c r="D559"/>
      <c r="E559" s="290"/>
      <c r="F559"/>
      <c r="G559" s="287"/>
      <c r="H559"/>
      <c r="I559" s="287"/>
      <c r="J559"/>
      <c r="K559" s="292"/>
    </row>
    <row r="560" ht="16.8" spans="1:11">
      <c r="A560" s="287"/>
      <c r="B560"/>
      <c r="C560" s="288"/>
      <c r="D560"/>
      <c r="E560" s="290"/>
      <c r="F560"/>
      <c r="G560" s="287"/>
      <c r="H560"/>
      <c r="I560" s="287"/>
      <c r="J560"/>
      <c r="K560" s="292"/>
    </row>
    <row r="561" ht="16.8" spans="1:11">
      <c r="A561" s="287"/>
      <c r="B561"/>
      <c r="C561" s="288"/>
      <c r="D561"/>
      <c r="E561" s="290"/>
      <c r="F561"/>
      <c r="G561" s="287"/>
      <c r="H561"/>
      <c r="I561" s="287"/>
      <c r="J561"/>
      <c r="K561" s="292"/>
    </row>
    <row r="562" ht="16.8" spans="1:11">
      <c r="A562" s="287"/>
      <c r="B562"/>
      <c r="C562" s="288"/>
      <c r="D562"/>
      <c r="E562" s="290"/>
      <c r="F562"/>
      <c r="G562" s="287"/>
      <c r="H562"/>
      <c r="I562" s="287"/>
      <c r="J562"/>
      <c r="K562" s="292"/>
    </row>
    <row r="563" ht="16.8" spans="1:11">
      <c r="A563" s="287"/>
      <c r="B563"/>
      <c r="C563" s="288"/>
      <c r="D563"/>
      <c r="E563" s="290"/>
      <c r="F563"/>
      <c r="G563" s="287"/>
      <c r="H563"/>
      <c r="I563" s="287"/>
      <c r="J563"/>
      <c r="K563" s="292"/>
    </row>
    <row r="564" ht="16.8" spans="1:11">
      <c r="A564" s="287"/>
      <c r="B564"/>
      <c r="C564" s="288"/>
      <c r="D564"/>
      <c r="E564" s="290"/>
      <c r="F564"/>
      <c r="G564" s="287"/>
      <c r="H564"/>
      <c r="I564" s="287"/>
      <c r="J564"/>
      <c r="K564" s="292"/>
    </row>
    <row r="565" ht="16.8" spans="1:11">
      <c r="A565" s="287"/>
      <c r="B565"/>
      <c r="C565" s="288"/>
      <c r="D565"/>
      <c r="E565" s="290"/>
      <c r="F565"/>
      <c r="G565" s="287"/>
      <c r="H565"/>
      <c r="I565" s="287"/>
      <c r="J565"/>
      <c r="K565" s="292"/>
    </row>
    <row r="566" ht="16.8" spans="1:11">
      <c r="A566" s="287"/>
      <c r="B566"/>
      <c r="C566" s="288"/>
      <c r="D566"/>
      <c r="E566" s="290"/>
      <c r="F566"/>
      <c r="G566" s="287"/>
      <c r="H566"/>
      <c r="I566" s="287"/>
      <c r="J566"/>
      <c r="K566" s="292"/>
    </row>
    <row r="567" ht="16.8" spans="1:11">
      <c r="A567" s="287"/>
      <c r="B567"/>
      <c r="C567" s="288"/>
      <c r="D567"/>
      <c r="E567" s="290"/>
      <c r="F567"/>
      <c r="G567" s="287"/>
      <c r="H567"/>
      <c r="I567" s="287"/>
      <c r="J567"/>
      <c r="K567" s="292"/>
    </row>
    <row r="568" ht="16.8" spans="1:11">
      <c r="A568" s="287"/>
      <c r="B568"/>
      <c r="C568" s="288"/>
      <c r="D568"/>
      <c r="E568" s="290"/>
      <c r="F568"/>
      <c r="G568" s="287"/>
      <c r="H568"/>
      <c r="I568" s="287"/>
      <c r="J568"/>
      <c r="K568" s="292"/>
    </row>
    <row r="569" ht="16.8" spans="1:11">
      <c r="A569" s="287"/>
      <c r="B569"/>
      <c r="C569" s="288"/>
      <c r="D569"/>
      <c r="E569" s="290"/>
      <c r="F569"/>
      <c r="G569" s="287"/>
      <c r="H569"/>
      <c r="I569" s="287"/>
      <c r="J569"/>
      <c r="K569" s="292"/>
    </row>
    <row r="570" ht="16.8" spans="1:11">
      <c r="A570" s="287"/>
      <c r="B570"/>
      <c r="C570" s="288"/>
      <c r="D570"/>
      <c r="E570" s="290"/>
      <c r="F570"/>
      <c r="G570" s="287"/>
      <c r="H570"/>
      <c r="I570" s="287"/>
      <c r="J570"/>
      <c r="K570" s="292"/>
    </row>
    <row r="571" ht="16.8" spans="1:11">
      <c r="A571" s="287"/>
      <c r="B571"/>
      <c r="C571" s="288"/>
      <c r="D571"/>
      <c r="E571" s="290"/>
      <c r="F571"/>
      <c r="G571" s="287"/>
      <c r="H571"/>
      <c r="I571" s="287"/>
      <c r="J571"/>
      <c r="K571" s="292"/>
    </row>
    <row r="572" ht="16.8" spans="1:11">
      <c r="A572" s="287"/>
      <c r="B572"/>
      <c r="C572" s="288"/>
      <c r="D572"/>
      <c r="E572" s="290"/>
      <c r="F572"/>
      <c r="G572" s="287"/>
      <c r="H572"/>
      <c r="I572" s="287"/>
      <c r="J572"/>
      <c r="K572" s="292"/>
    </row>
    <row r="573" ht="16.8" spans="1:11">
      <c r="A573" s="287"/>
      <c r="B573"/>
      <c r="C573" s="288"/>
      <c r="D573"/>
      <c r="E573" s="290"/>
      <c r="F573"/>
      <c r="G573" s="287"/>
      <c r="H573"/>
      <c r="I573" s="287"/>
      <c r="J573"/>
      <c r="K573" s="292"/>
    </row>
    <row r="574" ht="16.8" spans="1:11">
      <c r="A574" s="287"/>
      <c r="B574"/>
      <c r="C574" s="288"/>
      <c r="D574"/>
      <c r="E574" s="290"/>
      <c r="F574"/>
      <c r="G574" s="287"/>
      <c r="H574"/>
      <c r="I574" s="287"/>
      <c r="J574"/>
      <c r="K574" s="292"/>
    </row>
    <row r="575" ht="16.8" spans="1:11">
      <c r="A575" s="287"/>
      <c r="B575"/>
      <c r="C575" s="288"/>
      <c r="D575"/>
      <c r="E575" s="290"/>
      <c r="F575"/>
      <c r="G575" s="287"/>
      <c r="H575"/>
      <c r="I575" s="287"/>
      <c r="J575"/>
      <c r="K575" s="292"/>
    </row>
    <row r="576" ht="16.8" spans="1:11">
      <c r="A576" s="287"/>
      <c r="B576"/>
      <c r="C576" s="288"/>
      <c r="D576"/>
      <c r="E576" s="290"/>
      <c r="F576"/>
      <c r="G576" s="287"/>
      <c r="H576"/>
      <c r="I576" s="287"/>
      <c r="J576"/>
      <c r="K576" s="292"/>
    </row>
    <row r="577" ht="16.8" spans="1:11">
      <c r="A577" s="287"/>
      <c r="B577"/>
      <c r="C577" s="288"/>
      <c r="D577"/>
      <c r="E577" s="290"/>
      <c r="F577"/>
      <c r="G577" s="287"/>
      <c r="H577"/>
      <c r="I577" s="287"/>
      <c r="J577"/>
      <c r="K577" s="292"/>
    </row>
    <row r="578" ht="16.8" spans="1:11">
      <c r="A578" s="287"/>
      <c r="B578"/>
      <c r="C578" s="288"/>
      <c r="D578"/>
      <c r="E578" s="290"/>
      <c r="F578"/>
      <c r="G578" s="287"/>
      <c r="H578"/>
      <c r="I578" s="287"/>
      <c r="J578"/>
      <c r="K578" s="292"/>
    </row>
    <row r="579" ht="16.8" spans="1:11">
      <c r="A579" s="287"/>
      <c r="B579"/>
      <c r="C579" s="288"/>
      <c r="D579"/>
      <c r="E579" s="290"/>
      <c r="F579"/>
      <c r="G579" s="287"/>
      <c r="H579"/>
      <c r="I579" s="287"/>
      <c r="J579"/>
      <c r="K579" s="292"/>
    </row>
    <row r="580" ht="16.8" spans="1:11">
      <c r="A580" s="287"/>
      <c r="B580"/>
      <c r="C580" s="288"/>
      <c r="D580"/>
      <c r="E580" s="290"/>
      <c r="F580"/>
      <c r="G580" s="287"/>
      <c r="H580"/>
      <c r="I580" s="287"/>
      <c r="J580"/>
      <c r="K580" s="292"/>
    </row>
    <row r="581" ht="16.8" spans="1:11">
      <c r="A581" s="287"/>
      <c r="B581"/>
      <c r="C581" s="288"/>
      <c r="D581"/>
      <c r="E581" s="290"/>
      <c r="F581"/>
      <c r="G581" s="287"/>
      <c r="H581"/>
      <c r="I581" s="287"/>
      <c r="J581"/>
      <c r="K581" s="292"/>
    </row>
    <row r="582" ht="16.8" spans="1:11">
      <c r="A582" s="287"/>
      <c r="B582"/>
      <c r="C582" s="288"/>
      <c r="D582"/>
      <c r="E582" s="290"/>
      <c r="F582"/>
      <c r="G582" s="287"/>
      <c r="H582"/>
      <c r="I582" s="287"/>
      <c r="J582"/>
      <c r="K582" s="292"/>
    </row>
    <row r="583" ht="16.8" spans="1:11">
      <c r="A583" s="287"/>
      <c r="B583"/>
      <c r="C583" s="288"/>
      <c r="D583"/>
      <c r="E583" s="290"/>
      <c r="F583"/>
      <c r="G583" s="287"/>
      <c r="H583"/>
      <c r="I583" s="287"/>
      <c r="J583"/>
      <c r="K583" s="292"/>
    </row>
    <row r="584" ht="16.8" spans="1:11">
      <c r="A584" s="287"/>
      <c r="B584"/>
      <c r="C584" s="288"/>
      <c r="D584"/>
      <c r="E584" s="290"/>
      <c r="F584"/>
      <c r="G584" s="287"/>
      <c r="H584"/>
      <c r="I584" s="287"/>
      <c r="J584"/>
      <c r="K584" s="292"/>
    </row>
    <row r="585" ht="16.8" spans="1:11">
      <c r="A585" s="287"/>
      <c r="B585"/>
      <c r="C585" s="288"/>
      <c r="D585"/>
      <c r="E585" s="290"/>
      <c r="F585"/>
      <c r="G585" s="287"/>
      <c r="H585"/>
      <c r="I585" s="287"/>
      <c r="J585"/>
      <c r="K585" s="292"/>
    </row>
    <row r="586" ht="16.8" spans="1:11">
      <c r="A586" s="287"/>
      <c r="B586"/>
      <c r="C586" s="288"/>
      <c r="D586"/>
      <c r="E586" s="290"/>
      <c r="F586"/>
      <c r="G586" s="287"/>
      <c r="H586"/>
      <c r="I586" s="287"/>
      <c r="J586"/>
      <c r="K586" s="292"/>
    </row>
    <row r="587" ht="16.8" spans="1:11">
      <c r="A587" s="287"/>
      <c r="B587"/>
      <c r="C587" s="288"/>
      <c r="D587"/>
      <c r="E587" s="290"/>
      <c r="F587"/>
      <c r="G587" s="287"/>
      <c r="H587"/>
      <c r="I587" s="287"/>
      <c r="J587"/>
      <c r="K587" s="292"/>
    </row>
    <row r="588" ht="16.8" spans="1:11">
      <c r="A588" s="287"/>
      <c r="B588"/>
      <c r="C588" s="288"/>
      <c r="D588"/>
      <c r="E588" s="290"/>
      <c r="F588"/>
      <c r="G588" s="287"/>
      <c r="H588"/>
      <c r="I588" s="287"/>
      <c r="J588"/>
      <c r="K588" s="292"/>
    </row>
    <row r="589" ht="16.8" spans="1:11">
      <c r="A589" s="287"/>
      <c r="B589"/>
      <c r="C589" s="288"/>
      <c r="D589"/>
      <c r="E589" s="290"/>
      <c r="F589"/>
      <c r="G589" s="287"/>
      <c r="H589"/>
      <c r="I589" s="287"/>
      <c r="J589"/>
      <c r="K589" s="292"/>
    </row>
    <row r="590" ht="16.8" spans="1:11">
      <c r="A590" s="287"/>
      <c r="B590"/>
      <c r="C590" s="288"/>
      <c r="D590"/>
      <c r="E590" s="290"/>
      <c r="F590"/>
      <c r="G590" s="287"/>
      <c r="H590"/>
      <c r="I590" s="287"/>
      <c r="J590"/>
      <c r="K590" s="292"/>
    </row>
    <row r="591" ht="16.8" spans="1:11">
      <c r="A591" s="287"/>
      <c r="B591"/>
      <c r="C591" s="288"/>
      <c r="D591"/>
      <c r="E591" s="290"/>
      <c r="F591"/>
      <c r="G591" s="287"/>
      <c r="H591"/>
      <c r="I591" s="287"/>
      <c r="J591"/>
      <c r="K591" s="292"/>
    </row>
    <row r="592" ht="16.8" spans="1:11">
      <c r="A592" s="287"/>
      <c r="B592"/>
      <c r="C592" s="288"/>
      <c r="D592"/>
      <c r="E592" s="290"/>
      <c r="F592"/>
      <c r="G592" s="287"/>
      <c r="H592"/>
      <c r="I592" s="287"/>
      <c r="J592"/>
      <c r="K592" s="292"/>
    </row>
    <row r="593" ht="16.8" spans="1:11">
      <c r="A593" s="287"/>
      <c r="B593"/>
      <c r="C593" s="288"/>
      <c r="D593"/>
      <c r="E593" s="290"/>
      <c r="F593"/>
      <c r="G593" s="287"/>
      <c r="H593"/>
      <c r="I593" s="287"/>
      <c r="J593"/>
      <c r="K593" s="292"/>
    </row>
    <row r="594" ht="16.8" spans="1:11">
      <c r="A594" s="287"/>
      <c r="B594"/>
      <c r="C594" s="288"/>
      <c r="D594"/>
      <c r="E594" s="290"/>
      <c r="F594"/>
      <c r="G594" s="287"/>
      <c r="H594"/>
      <c r="I594" s="287"/>
      <c r="J594"/>
      <c r="K594" s="292"/>
    </row>
    <row r="595" ht="16.8" spans="1:11">
      <c r="A595" s="287"/>
      <c r="B595"/>
      <c r="C595" s="288"/>
      <c r="D595"/>
      <c r="E595" s="290"/>
      <c r="F595"/>
      <c r="G595" s="287"/>
      <c r="H595"/>
      <c r="I595" s="287"/>
      <c r="J595"/>
      <c r="K595" s="292"/>
    </row>
    <row r="596" ht="16.8" spans="1:11">
      <c r="A596" s="287"/>
      <c r="B596"/>
      <c r="C596" s="288"/>
      <c r="D596"/>
      <c r="E596" s="290"/>
      <c r="F596"/>
      <c r="G596" s="287"/>
      <c r="H596"/>
      <c r="I596" s="287"/>
      <c r="J596"/>
      <c r="K596" s="292"/>
    </row>
    <row r="597" ht="16.8" spans="1:11">
      <c r="A597" s="287"/>
      <c r="B597"/>
      <c r="C597" s="288"/>
      <c r="D597"/>
      <c r="E597" s="290"/>
      <c r="F597"/>
      <c r="G597" s="287"/>
      <c r="H597"/>
      <c r="I597" s="287"/>
      <c r="J597"/>
      <c r="K597" s="292"/>
    </row>
    <row r="598" ht="16.8" spans="1:11">
      <c r="A598" s="287"/>
      <c r="B598"/>
      <c r="C598" s="288"/>
      <c r="D598"/>
      <c r="E598" s="290"/>
      <c r="F598"/>
      <c r="G598" s="287"/>
      <c r="H598"/>
      <c r="I598" s="287"/>
      <c r="J598"/>
      <c r="K598" s="292"/>
    </row>
    <row r="599" ht="16.8" spans="1:11">
      <c r="A599" s="287"/>
      <c r="B599"/>
      <c r="C599" s="288"/>
      <c r="D599"/>
      <c r="E599" s="290"/>
      <c r="F599"/>
      <c r="G599" s="287"/>
      <c r="H599"/>
      <c r="I599" s="287"/>
      <c r="J599"/>
      <c r="K599" s="292"/>
    </row>
    <row r="600" ht="16.8" spans="1:11">
      <c r="A600" s="287"/>
      <c r="B600"/>
      <c r="C600" s="288"/>
      <c r="D600"/>
      <c r="E600" s="290"/>
      <c r="F600"/>
      <c r="G600" s="287"/>
      <c r="H600"/>
      <c r="I600" s="287"/>
      <c r="J600"/>
      <c r="K600" s="292"/>
    </row>
    <row r="601" ht="16.8" spans="1:11">
      <c r="A601" s="287"/>
      <c r="B601"/>
      <c r="C601" s="288"/>
      <c r="D601"/>
      <c r="E601" s="290"/>
      <c r="F601"/>
      <c r="G601" s="287"/>
      <c r="H601"/>
      <c r="I601" s="287"/>
      <c r="J601"/>
      <c r="K601" s="292"/>
    </row>
    <row r="602" ht="16.8" spans="1:11">
      <c r="A602" s="287"/>
      <c r="B602"/>
      <c r="C602" s="288"/>
      <c r="D602"/>
      <c r="E602" s="290"/>
      <c r="F602"/>
      <c r="G602" s="287"/>
      <c r="H602"/>
      <c r="I602" s="287"/>
      <c r="J602"/>
      <c r="K602" s="292"/>
    </row>
    <row r="603" ht="16.8" spans="1:11">
      <c r="A603" s="287"/>
      <c r="B603"/>
      <c r="C603" s="288"/>
      <c r="D603"/>
      <c r="E603" s="290"/>
      <c r="F603"/>
      <c r="G603" s="287"/>
      <c r="H603"/>
      <c r="I603" s="287"/>
      <c r="J603"/>
      <c r="K603" s="292"/>
    </row>
    <row r="604" ht="16.8" spans="1:11">
      <c r="A604" s="287"/>
      <c r="B604"/>
      <c r="C604" s="288"/>
      <c r="D604"/>
      <c r="E604" s="290"/>
      <c r="F604"/>
      <c r="G604" s="287"/>
      <c r="H604"/>
      <c r="I604" s="287"/>
      <c r="J604"/>
      <c r="K604" s="292"/>
    </row>
    <row r="605" ht="16.8" spans="1:11">
      <c r="A605" s="287"/>
      <c r="B605"/>
      <c r="C605" s="288"/>
      <c r="D605"/>
      <c r="E605" s="290"/>
      <c r="F605"/>
      <c r="G605" s="287"/>
      <c r="H605"/>
      <c r="I605" s="287"/>
      <c r="J605"/>
      <c r="K605" s="292"/>
    </row>
    <row r="606" ht="16.8" spans="1:11">
      <c r="A606" s="287"/>
      <c r="B606"/>
      <c r="C606" s="288"/>
      <c r="D606"/>
      <c r="E606" s="290"/>
      <c r="F606"/>
      <c r="G606" s="287"/>
      <c r="H606"/>
      <c r="I606" s="287"/>
      <c r="J606"/>
      <c r="K606" s="292"/>
    </row>
    <row r="607" ht="16.8" spans="1:11">
      <c r="A607" s="287"/>
      <c r="B607"/>
      <c r="C607" s="288"/>
      <c r="D607"/>
      <c r="E607" s="290"/>
      <c r="F607"/>
      <c r="G607" s="287"/>
      <c r="H607"/>
      <c r="I607" s="287"/>
      <c r="J607"/>
      <c r="K607" s="292"/>
    </row>
    <row r="608" ht="16.8" spans="1:11">
      <c r="A608" s="287"/>
      <c r="B608"/>
      <c r="C608" s="288"/>
      <c r="D608"/>
      <c r="E608" s="290"/>
      <c r="F608"/>
      <c r="G608" s="287"/>
      <c r="H608"/>
      <c r="I608" s="287"/>
      <c r="J608"/>
      <c r="K608" s="292"/>
    </row>
    <row r="609" ht="16.8" spans="1:11">
      <c r="A609" s="287"/>
      <c r="B609"/>
      <c r="C609" s="288"/>
      <c r="D609"/>
      <c r="E609" s="290"/>
      <c r="F609"/>
      <c r="G609" s="287"/>
      <c r="H609"/>
      <c r="I609" s="287"/>
      <c r="J609"/>
      <c r="K609" s="292"/>
    </row>
    <row r="610" ht="16.8" spans="1:11">
      <c r="A610" s="287"/>
      <c r="B610"/>
      <c r="C610" s="288"/>
      <c r="D610"/>
      <c r="E610" s="290"/>
      <c r="F610"/>
      <c r="G610" s="287"/>
      <c r="H610"/>
      <c r="I610" s="287"/>
      <c r="J610"/>
      <c r="K610" s="292"/>
    </row>
    <row r="611" ht="16.8" spans="1:11">
      <c r="A611" s="287"/>
      <c r="B611"/>
      <c r="C611" s="288"/>
      <c r="D611"/>
      <c r="E611" s="290"/>
      <c r="F611"/>
      <c r="G611" s="287"/>
      <c r="H611"/>
      <c r="I611" s="287"/>
      <c r="J611"/>
      <c r="K611" s="292"/>
    </row>
    <row r="612" ht="16.8" spans="1:11">
      <c r="A612" s="287"/>
      <c r="B612"/>
      <c r="C612" s="288"/>
      <c r="D612"/>
      <c r="E612" s="290"/>
      <c r="F612"/>
      <c r="G612" s="287"/>
      <c r="H612"/>
      <c r="I612" s="287"/>
      <c r="J612"/>
      <c r="K612" s="292"/>
    </row>
    <row r="613" ht="16.8" spans="1:11">
      <c r="A613" s="287"/>
      <c r="B613"/>
      <c r="C613" s="288"/>
      <c r="D613"/>
      <c r="E613" s="290"/>
      <c r="F613"/>
      <c r="G613" s="287"/>
      <c r="H613"/>
      <c r="I613" s="287"/>
      <c r="J613"/>
      <c r="K613" s="292"/>
    </row>
    <row r="614" ht="16.8" spans="1:11">
      <c r="A614" s="287"/>
      <c r="B614"/>
      <c r="C614" s="288"/>
      <c r="D614"/>
      <c r="E614" s="290"/>
      <c r="F614"/>
      <c r="G614" s="287"/>
      <c r="H614"/>
      <c r="I614" s="287"/>
      <c r="J614"/>
      <c r="K614" s="292"/>
    </row>
    <row r="615" ht="16.8" spans="1:11">
      <c r="A615" s="287"/>
      <c r="B615"/>
      <c r="C615" s="288"/>
      <c r="D615"/>
      <c r="E615" s="290"/>
      <c r="F615"/>
      <c r="G615" s="287"/>
      <c r="H615"/>
      <c r="I615" s="287"/>
      <c r="J615"/>
      <c r="K615" s="292"/>
    </row>
    <row r="616" ht="16.8" spans="1:11">
      <c r="A616" s="287"/>
      <c r="B616"/>
      <c r="C616" s="288"/>
      <c r="D616"/>
      <c r="E616" s="290"/>
      <c r="F616"/>
      <c r="G616" s="287"/>
      <c r="H616"/>
      <c r="I616" s="287"/>
      <c r="J616"/>
      <c r="K616" s="292"/>
    </row>
    <row r="617" ht="16.8" spans="1:11">
      <c r="A617" s="287"/>
      <c r="B617"/>
      <c r="C617" s="288"/>
      <c r="D617"/>
      <c r="E617" s="290"/>
      <c r="F617"/>
      <c r="G617" s="287"/>
      <c r="H617"/>
      <c r="I617" s="287"/>
      <c r="J617"/>
      <c r="K617" s="292"/>
    </row>
    <row r="618" ht="16.8" spans="1:11">
      <c r="A618" s="287"/>
      <c r="B618"/>
      <c r="C618" s="288"/>
      <c r="D618"/>
      <c r="E618" s="290"/>
      <c r="F618"/>
      <c r="G618" s="287"/>
      <c r="H618"/>
      <c r="I618" s="287"/>
      <c r="J618"/>
      <c r="K618" s="292"/>
    </row>
    <row r="619" ht="16.8" spans="1:11">
      <c r="A619" s="287"/>
      <c r="B619"/>
      <c r="C619" s="288"/>
      <c r="D619"/>
      <c r="E619" s="290"/>
      <c r="F619"/>
      <c r="G619" s="287"/>
      <c r="H619"/>
      <c r="I619" s="287"/>
      <c r="J619"/>
      <c r="K619" s="292"/>
    </row>
    <row r="620" ht="16.8" spans="1:11">
      <c r="A620" s="287"/>
      <c r="B620"/>
      <c r="C620" s="288"/>
      <c r="D620"/>
      <c r="E620" s="290"/>
      <c r="F620"/>
      <c r="G620" s="287"/>
      <c r="H620"/>
      <c r="I620" s="287"/>
      <c r="J620"/>
      <c r="K620" s="292"/>
    </row>
    <row r="621" ht="16.8" spans="1:11">
      <c r="A621" s="287"/>
      <c r="B621"/>
      <c r="C621" s="288"/>
      <c r="D621"/>
      <c r="E621" s="290"/>
      <c r="F621"/>
      <c r="G621" s="287"/>
      <c r="H621"/>
      <c r="I621" s="287"/>
      <c r="J621"/>
      <c r="K621" s="292"/>
    </row>
    <row r="622" ht="16.8" spans="1:11">
      <c r="A622" s="287"/>
      <c r="B622"/>
      <c r="C622" s="288"/>
      <c r="D622"/>
      <c r="E622" s="290"/>
      <c r="F622"/>
      <c r="G622" s="287"/>
      <c r="H622"/>
      <c r="I622" s="287"/>
      <c r="J622"/>
      <c r="K622" s="292"/>
    </row>
    <row r="623" ht="16.8" spans="1:11">
      <c r="A623" s="287"/>
      <c r="B623"/>
      <c r="C623" s="288"/>
      <c r="D623"/>
      <c r="E623" s="290"/>
      <c r="F623"/>
      <c r="G623" s="287"/>
      <c r="H623"/>
      <c r="I623" s="287"/>
      <c r="J623"/>
      <c r="K623" s="292"/>
    </row>
    <row r="624" ht="16.8" spans="1:11">
      <c r="A624" s="287"/>
      <c r="B624"/>
      <c r="C624" s="288"/>
      <c r="D624"/>
      <c r="E624" s="290"/>
      <c r="F624"/>
      <c r="G624" s="287"/>
      <c r="H624"/>
      <c r="I624" s="287"/>
      <c r="J624"/>
      <c r="K624" s="292"/>
    </row>
    <row r="625" ht="16.8" spans="1:11">
      <c r="A625" s="287"/>
      <c r="B625"/>
      <c r="C625" s="288"/>
      <c r="D625"/>
      <c r="E625" s="290"/>
      <c r="F625"/>
      <c r="G625" s="287"/>
      <c r="H625"/>
      <c r="I625" s="287"/>
      <c r="J625"/>
      <c r="K625" s="292"/>
    </row>
    <row r="626" ht="16.8" spans="1:11">
      <c r="A626" s="287"/>
      <c r="B626"/>
      <c r="C626" s="288"/>
      <c r="D626"/>
      <c r="E626" s="290"/>
      <c r="F626"/>
      <c r="G626" s="287"/>
      <c r="H626"/>
      <c r="I626" s="287"/>
      <c r="J626"/>
      <c r="K626" s="292"/>
    </row>
    <row r="627" ht="16.8" spans="1:11">
      <c r="A627" s="287"/>
      <c r="B627"/>
      <c r="C627" s="288"/>
      <c r="D627"/>
      <c r="E627" s="290"/>
      <c r="F627"/>
      <c r="G627" s="287"/>
      <c r="H627"/>
      <c r="I627" s="287"/>
      <c r="J627"/>
      <c r="K627" s="292"/>
    </row>
    <row r="628" ht="16.8" spans="1:11">
      <c r="A628" s="287"/>
      <c r="B628"/>
      <c r="C628" s="288"/>
      <c r="D628"/>
      <c r="E628" s="290"/>
      <c r="F628"/>
      <c r="G628" s="287"/>
      <c r="H628"/>
      <c r="I628" s="287"/>
      <c r="J628"/>
      <c r="K628" s="292"/>
    </row>
    <row r="629" ht="16.8" spans="1:11">
      <c r="A629" s="287"/>
      <c r="B629"/>
      <c r="C629" s="288"/>
      <c r="D629"/>
      <c r="E629" s="290"/>
      <c r="F629"/>
      <c r="G629" s="287"/>
      <c r="H629"/>
      <c r="I629" s="287"/>
      <c r="J629"/>
      <c r="K629" s="292"/>
    </row>
    <row r="630" ht="16.8" spans="1:11">
      <c r="A630" s="287"/>
      <c r="B630"/>
      <c r="C630" s="288"/>
      <c r="D630"/>
      <c r="E630" s="290"/>
      <c r="F630"/>
      <c r="G630" s="287"/>
      <c r="H630"/>
      <c r="I630" s="287"/>
      <c r="J630"/>
      <c r="K630" s="292"/>
    </row>
    <row r="631" ht="16.8" spans="1:11">
      <c r="A631" s="287"/>
      <c r="B631"/>
      <c r="C631" s="288"/>
      <c r="D631"/>
      <c r="E631" s="290"/>
      <c r="F631"/>
      <c r="G631" s="287"/>
      <c r="H631"/>
      <c r="I631" s="287"/>
      <c r="J631"/>
      <c r="K631" s="292"/>
    </row>
    <row r="632" ht="16.8" spans="1:11">
      <c r="A632" s="287"/>
      <c r="B632"/>
      <c r="C632" s="288"/>
      <c r="D632"/>
      <c r="E632" s="290"/>
      <c r="F632"/>
      <c r="G632" s="287"/>
      <c r="H632"/>
      <c r="I632" s="287"/>
      <c r="J632"/>
      <c r="K632" s="292"/>
    </row>
    <row r="633" ht="16.8" spans="1:11">
      <c r="A633" s="287"/>
      <c r="B633"/>
      <c r="C633" s="288"/>
      <c r="D633"/>
      <c r="E633" s="290"/>
      <c r="F633"/>
      <c r="G633" s="287"/>
      <c r="H633"/>
      <c r="I633" s="287"/>
      <c r="J633"/>
      <c r="K633" s="292"/>
    </row>
    <row r="634" ht="16.8" spans="1:11">
      <c r="A634" s="287"/>
      <c r="B634"/>
      <c r="C634" s="288"/>
      <c r="D634"/>
      <c r="E634" s="290"/>
      <c r="F634"/>
      <c r="G634" s="287"/>
      <c r="H634"/>
      <c r="I634" s="287"/>
      <c r="J634"/>
      <c r="K634" s="292"/>
    </row>
    <row r="635" ht="16.8" spans="1:11">
      <c r="A635" s="287"/>
      <c r="B635"/>
      <c r="C635" s="288"/>
      <c r="D635"/>
      <c r="E635" s="290"/>
      <c r="F635"/>
      <c r="G635" s="287"/>
      <c r="H635"/>
      <c r="I635" s="287"/>
      <c r="J635"/>
      <c r="K635" s="292"/>
    </row>
    <row r="636" ht="16.8" spans="1:11">
      <c r="A636" s="287"/>
      <c r="B636"/>
      <c r="C636" s="288"/>
      <c r="D636"/>
      <c r="E636" s="290"/>
      <c r="F636"/>
      <c r="G636" s="287"/>
      <c r="H636"/>
      <c r="I636" s="287"/>
      <c r="J636"/>
      <c r="K636" s="292"/>
    </row>
    <row r="637" ht="16.8" spans="1:11">
      <c r="A637" s="287"/>
      <c r="B637"/>
      <c r="C637" s="288"/>
      <c r="D637"/>
      <c r="E637" s="290"/>
      <c r="F637"/>
      <c r="G637" s="287"/>
      <c r="H637"/>
      <c r="I637" s="287"/>
      <c r="J637"/>
      <c r="K637" s="292"/>
    </row>
    <row r="638" ht="16.8" spans="1:11">
      <c r="A638" s="287"/>
      <c r="B638"/>
      <c r="C638" s="288"/>
      <c r="D638"/>
      <c r="E638" s="290"/>
      <c r="F638"/>
      <c r="G638" s="287"/>
      <c r="H638"/>
      <c r="I638" s="287"/>
      <c r="J638"/>
      <c r="K638" s="292"/>
    </row>
    <row r="639" ht="16.8" spans="1:11">
      <c r="A639" s="287"/>
      <c r="B639"/>
      <c r="C639" s="288"/>
      <c r="D639"/>
      <c r="E639" s="290"/>
      <c r="F639"/>
      <c r="G639" s="287"/>
      <c r="H639"/>
      <c r="I639" s="287"/>
      <c r="J639"/>
      <c r="K639" s="292"/>
    </row>
    <row r="640" ht="16.8" spans="1:11">
      <c r="A640" s="287"/>
      <c r="B640"/>
      <c r="C640" s="288"/>
      <c r="D640"/>
      <c r="E640" s="290"/>
      <c r="F640"/>
      <c r="G640" s="287"/>
      <c r="H640"/>
      <c r="I640" s="287"/>
      <c r="J640"/>
      <c r="K640" s="292"/>
    </row>
    <row r="641" ht="16.8" spans="1:11">
      <c r="A641" s="287"/>
      <c r="B641"/>
      <c r="C641" s="288"/>
      <c r="D641"/>
      <c r="E641" s="290"/>
      <c r="F641"/>
      <c r="G641" s="287"/>
      <c r="H641"/>
      <c r="I641" s="287"/>
      <c r="J641"/>
      <c r="K641" s="292"/>
    </row>
    <row r="642" ht="16.8" spans="1:11">
      <c r="A642" s="287"/>
      <c r="B642"/>
      <c r="C642" s="288"/>
      <c r="D642"/>
      <c r="E642" s="290"/>
      <c r="F642"/>
      <c r="G642" s="287"/>
      <c r="H642"/>
      <c r="I642" s="287"/>
      <c r="J642"/>
      <c r="K642" s="292"/>
    </row>
    <row r="643" ht="16.8" spans="1:11">
      <c r="A643" s="287"/>
      <c r="B643"/>
      <c r="C643" s="288"/>
      <c r="D643"/>
      <c r="E643" s="290"/>
      <c r="F643"/>
      <c r="G643" s="287"/>
      <c r="H643"/>
      <c r="I643" s="287"/>
      <c r="J643"/>
      <c r="K643" s="292"/>
    </row>
    <row r="644" ht="16.8" spans="1:11">
      <c r="A644" s="287"/>
      <c r="B644"/>
      <c r="C644" s="288"/>
      <c r="D644"/>
      <c r="E644" s="290"/>
      <c r="F644"/>
      <c r="G644" s="287"/>
      <c r="H644"/>
      <c r="I644" s="287"/>
      <c r="J644"/>
      <c r="K644" s="292"/>
    </row>
    <row r="645" ht="16.8" spans="1:11">
      <c r="A645" s="287"/>
      <c r="B645"/>
      <c r="C645" s="288"/>
      <c r="D645"/>
      <c r="E645" s="290"/>
      <c r="F645"/>
      <c r="G645" s="287"/>
      <c r="H645"/>
      <c r="I645" s="287"/>
      <c r="J645"/>
      <c r="K645" s="292"/>
    </row>
    <row r="646" ht="16.8" spans="1:11">
      <c r="A646" s="287"/>
      <c r="B646"/>
      <c r="C646" s="288"/>
      <c r="D646"/>
      <c r="E646" s="290"/>
      <c r="F646"/>
      <c r="G646" s="287"/>
      <c r="H646"/>
      <c r="I646" s="287"/>
      <c r="J646"/>
      <c r="K646" s="292"/>
    </row>
    <row r="647" ht="16.8" spans="1:11">
      <c r="A647" s="287"/>
      <c r="B647"/>
      <c r="C647" s="288"/>
      <c r="D647"/>
      <c r="E647" s="290"/>
      <c r="F647"/>
      <c r="G647" s="287"/>
      <c r="H647"/>
      <c r="I647" s="287"/>
      <c r="J647"/>
      <c r="K647" s="292"/>
    </row>
    <row r="648" ht="16.8" spans="1:11">
      <c r="A648" s="287"/>
      <c r="B648"/>
      <c r="C648" s="288"/>
      <c r="D648"/>
      <c r="E648" s="290"/>
      <c r="F648"/>
      <c r="G648" s="287"/>
      <c r="H648"/>
      <c r="I648" s="287"/>
      <c r="J648"/>
      <c r="K648" s="292"/>
    </row>
    <row r="649" ht="16.8" spans="1:11">
      <c r="A649" s="287"/>
      <c r="B649"/>
      <c r="C649" s="288"/>
      <c r="D649"/>
      <c r="E649" s="290"/>
      <c r="F649"/>
      <c r="G649" s="287"/>
      <c r="H649"/>
      <c r="I649" s="287"/>
      <c r="J649"/>
      <c r="K649" s="292"/>
    </row>
    <row r="650" ht="16.8" spans="1:11">
      <c r="A650" s="287"/>
      <c r="B650"/>
      <c r="C650" s="288"/>
      <c r="D650"/>
      <c r="E650" s="290"/>
      <c r="F650"/>
      <c r="G650" s="287"/>
      <c r="H650"/>
      <c r="I650" s="287"/>
      <c r="J650"/>
      <c r="K650" s="292"/>
    </row>
    <row r="651" ht="16.8" spans="1:11">
      <c r="A651" s="287"/>
      <c r="B651"/>
      <c r="C651" s="288"/>
      <c r="D651"/>
      <c r="E651" s="290"/>
      <c r="F651"/>
      <c r="G651" s="287"/>
      <c r="H651"/>
      <c r="I651" s="287"/>
      <c r="J651"/>
      <c r="K651" s="292"/>
    </row>
    <row r="652" ht="16.8" spans="1:11">
      <c r="A652" s="287"/>
      <c r="B652"/>
      <c r="C652" s="288"/>
      <c r="D652"/>
      <c r="E652" s="290"/>
      <c r="F652"/>
      <c r="G652" s="287"/>
      <c r="H652"/>
      <c r="I652" s="287"/>
      <c r="J652"/>
      <c r="K652" s="292"/>
    </row>
    <row r="653" ht="16.8" spans="1:11">
      <c r="A653" s="287"/>
      <c r="B653"/>
      <c r="C653" s="288"/>
      <c r="D653"/>
      <c r="E653" s="290"/>
      <c r="F653"/>
      <c r="G653" s="287"/>
      <c r="H653"/>
      <c r="I653" s="287"/>
      <c r="J653"/>
      <c r="K653" s="292"/>
    </row>
    <row r="654" ht="16.8" spans="1:11">
      <c r="A654" s="287"/>
      <c r="B654"/>
      <c r="C654" s="288"/>
      <c r="D654"/>
      <c r="E654" s="290"/>
      <c r="F654"/>
      <c r="G654" s="287"/>
      <c r="H654"/>
      <c r="I654" s="287"/>
      <c r="J654"/>
      <c r="K654" s="292"/>
    </row>
    <row r="655" ht="16.8" spans="1:11">
      <c r="A655" s="287"/>
      <c r="B655"/>
      <c r="C655" s="288"/>
      <c r="D655"/>
      <c r="E655" s="290"/>
      <c r="F655"/>
      <c r="G655" s="287"/>
      <c r="H655"/>
      <c r="I655" s="287"/>
      <c r="J655"/>
      <c r="K655" s="292"/>
    </row>
    <row r="656" ht="16.8" spans="1:11">
      <c r="A656" s="287"/>
      <c r="B656"/>
      <c r="C656" s="288"/>
      <c r="D656"/>
      <c r="E656" s="290"/>
      <c r="F656"/>
      <c r="G656" s="287"/>
      <c r="H656"/>
      <c r="I656" s="287"/>
      <c r="J656"/>
      <c r="K656" s="292"/>
    </row>
    <row r="657" ht="16.8" spans="1:11">
      <c r="A657" s="287"/>
      <c r="B657"/>
      <c r="C657" s="288"/>
      <c r="D657"/>
      <c r="E657" s="290"/>
      <c r="F657"/>
      <c r="G657" s="287"/>
      <c r="H657"/>
      <c r="I657" s="287"/>
      <c r="J657"/>
      <c r="K657" s="292"/>
    </row>
    <row r="658" ht="16.8" spans="1:11">
      <c r="A658" s="287"/>
      <c r="B658"/>
      <c r="C658" s="288"/>
      <c r="D658"/>
      <c r="E658" s="290"/>
      <c r="F658"/>
      <c r="G658" s="287"/>
      <c r="H658"/>
      <c r="I658" s="287"/>
      <c r="J658"/>
      <c r="K658" s="292"/>
    </row>
    <row r="659" ht="16.8" spans="1:11">
      <c r="A659" s="287"/>
      <c r="B659"/>
      <c r="C659" s="288"/>
      <c r="D659"/>
      <c r="E659" s="290"/>
      <c r="F659"/>
      <c r="G659" s="287"/>
      <c r="H659"/>
      <c r="I659" s="287"/>
      <c r="J659"/>
      <c r="K659" s="292"/>
    </row>
    <row r="660" ht="16.8" spans="1:11">
      <c r="A660" s="287"/>
      <c r="B660"/>
      <c r="C660" s="288"/>
      <c r="D660"/>
      <c r="E660" s="290"/>
      <c r="F660"/>
      <c r="G660" s="287"/>
      <c r="H660"/>
      <c r="I660" s="287"/>
      <c r="J660"/>
      <c r="K660" s="292"/>
    </row>
    <row r="661" ht="16.8" spans="1:11">
      <c r="A661" s="287"/>
      <c r="B661"/>
      <c r="C661" s="288"/>
      <c r="D661"/>
      <c r="E661" s="290"/>
      <c r="F661"/>
      <c r="G661" s="287"/>
      <c r="H661"/>
      <c r="I661" s="287"/>
      <c r="J661"/>
      <c r="K661" s="292"/>
    </row>
    <row r="662" ht="16.8" spans="1:11">
      <c r="A662" s="287"/>
      <c r="B662"/>
      <c r="C662" s="288"/>
      <c r="D662"/>
      <c r="E662" s="290"/>
      <c r="F662"/>
      <c r="G662" s="287"/>
      <c r="H662"/>
      <c r="I662" s="287"/>
      <c r="J662"/>
      <c r="K662" s="292"/>
    </row>
    <row r="663" ht="16.8" spans="1:11">
      <c r="A663" s="287"/>
      <c r="B663"/>
      <c r="C663" s="288"/>
      <c r="D663"/>
      <c r="E663" s="290"/>
      <c r="F663"/>
      <c r="G663" s="287"/>
      <c r="H663"/>
      <c r="I663" s="287"/>
      <c r="J663"/>
      <c r="K663" s="292"/>
    </row>
    <row r="664" ht="16.8" spans="1:11">
      <c r="A664" s="287"/>
      <c r="B664"/>
      <c r="C664" s="288"/>
      <c r="D664"/>
      <c r="E664" s="290"/>
      <c r="F664"/>
      <c r="G664" s="287"/>
      <c r="H664"/>
      <c r="I664" s="287"/>
      <c r="J664"/>
      <c r="K664" s="292"/>
    </row>
    <row r="665" ht="16.8" spans="1:11">
      <c r="A665" s="287"/>
      <c r="B665"/>
      <c r="C665" s="288"/>
      <c r="D665"/>
      <c r="E665" s="290"/>
      <c r="F665"/>
      <c r="G665" s="287"/>
      <c r="H665"/>
      <c r="I665" s="287"/>
      <c r="J665"/>
      <c r="K665" s="292"/>
    </row>
    <row r="666" ht="16.8" spans="1:11">
      <c r="A666" s="287"/>
      <c r="B666"/>
      <c r="C666" s="288"/>
      <c r="D666"/>
      <c r="E666" s="290"/>
      <c r="F666"/>
      <c r="G666" s="287"/>
      <c r="H666"/>
      <c r="I666" s="287"/>
      <c r="J666"/>
      <c r="K666" s="292"/>
    </row>
    <row r="667" ht="16.8" spans="1:11">
      <c r="A667" s="287"/>
      <c r="B667"/>
      <c r="C667" s="288"/>
      <c r="D667"/>
      <c r="E667" s="290"/>
      <c r="F667"/>
      <c r="G667" s="287"/>
      <c r="H667"/>
      <c r="I667" s="287"/>
      <c r="J667"/>
      <c r="K667" s="292"/>
    </row>
    <row r="668" ht="16.8" spans="1:11">
      <c r="A668" s="287"/>
      <c r="B668"/>
      <c r="C668" s="288"/>
      <c r="D668"/>
      <c r="E668" s="290"/>
      <c r="F668"/>
      <c r="G668" s="287"/>
      <c r="H668"/>
      <c r="I668" s="287"/>
      <c r="J668"/>
      <c r="K668" s="292"/>
    </row>
    <row r="669" ht="16.8" spans="1:11">
      <c r="A669" s="287"/>
      <c r="B669"/>
      <c r="C669" s="288"/>
      <c r="D669"/>
      <c r="E669" s="290"/>
      <c r="F669"/>
      <c r="G669" s="287"/>
      <c r="H669"/>
      <c r="I669" s="287"/>
      <c r="J669"/>
      <c r="K669" s="292"/>
    </row>
    <row r="670" ht="16.8" spans="1:11">
      <c r="A670" s="287"/>
      <c r="B670"/>
      <c r="C670" s="288"/>
      <c r="D670"/>
      <c r="E670" s="290"/>
      <c r="F670"/>
      <c r="G670" s="287"/>
      <c r="H670"/>
      <c r="I670" s="287"/>
      <c r="J670"/>
      <c r="K670" s="292"/>
    </row>
    <row r="671" ht="16.8" spans="1:11">
      <c r="A671" s="287"/>
      <c r="B671"/>
      <c r="C671" s="288"/>
      <c r="D671"/>
      <c r="E671" s="290"/>
      <c r="F671"/>
      <c r="G671" s="287"/>
      <c r="H671"/>
      <c r="I671" s="287"/>
      <c r="J671"/>
      <c r="K671" s="292"/>
    </row>
    <row r="672" ht="16.8" spans="1:11">
      <c r="A672" s="287"/>
      <c r="B672"/>
      <c r="C672" s="288"/>
      <c r="D672"/>
      <c r="E672" s="290"/>
      <c r="F672"/>
      <c r="G672" s="287"/>
      <c r="H672"/>
      <c r="I672" s="287"/>
      <c r="J672"/>
      <c r="K672" s="292"/>
    </row>
    <row r="673" ht="16.8" spans="1:11">
      <c r="A673" s="287"/>
      <c r="B673"/>
      <c r="C673" s="288"/>
      <c r="D673"/>
      <c r="E673" s="290"/>
      <c r="F673"/>
      <c r="G673" s="287"/>
      <c r="H673"/>
      <c r="I673" s="287"/>
      <c r="J673"/>
      <c r="K673" s="292"/>
    </row>
    <row r="674" ht="16.8" spans="1:11">
      <c r="A674" s="287"/>
      <c r="B674"/>
      <c r="C674" s="288"/>
      <c r="D674"/>
      <c r="E674" s="290"/>
      <c r="F674"/>
      <c r="G674" s="287"/>
      <c r="H674"/>
      <c r="I674" s="287"/>
      <c r="J674"/>
      <c r="K674" s="292"/>
    </row>
    <row r="675" ht="16.8" spans="1:11">
      <c r="A675" s="287"/>
      <c r="B675"/>
      <c r="C675" s="288"/>
      <c r="D675"/>
      <c r="E675" s="290"/>
      <c r="F675"/>
      <c r="G675" s="287"/>
      <c r="H675"/>
      <c r="I675" s="287"/>
      <c r="J675"/>
      <c r="K675" s="292"/>
    </row>
    <row r="676" ht="16.8" spans="1:11">
      <c r="A676" s="287"/>
      <c r="B676"/>
      <c r="C676" s="288"/>
      <c r="D676"/>
      <c r="E676" s="290"/>
      <c r="F676"/>
      <c r="G676" s="287"/>
      <c r="H676"/>
      <c r="I676" s="287"/>
      <c r="J676"/>
      <c r="K676" s="292"/>
    </row>
    <row r="677" ht="16.8" spans="1:11">
      <c r="A677" s="287"/>
      <c r="B677"/>
      <c r="C677" s="288"/>
      <c r="D677"/>
      <c r="E677" s="290"/>
      <c r="F677"/>
      <c r="G677" s="287"/>
      <c r="H677"/>
      <c r="I677" s="287"/>
      <c r="J677"/>
      <c r="K677" s="292"/>
    </row>
    <row r="678" ht="16.8" spans="1:11">
      <c r="A678" s="287"/>
      <c r="B678"/>
      <c r="C678" s="288"/>
      <c r="D678"/>
      <c r="E678" s="290"/>
      <c r="F678"/>
      <c r="G678" s="287"/>
      <c r="H678"/>
      <c r="I678" s="287"/>
      <c r="J678"/>
      <c r="K678" s="292"/>
    </row>
    <row r="679" ht="16.8" spans="1:11">
      <c r="A679" s="287"/>
      <c r="B679"/>
      <c r="C679" s="288"/>
      <c r="D679"/>
      <c r="E679" s="290"/>
      <c r="F679"/>
      <c r="G679" s="287"/>
      <c r="H679"/>
      <c r="I679" s="287"/>
      <c r="J679"/>
      <c r="K679" s="292"/>
    </row>
    <row r="680" ht="16.8" spans="1:11">
      <c r="A680" s="287"/>
      <c r="B680"/>
      <c r="C680" s="288"/>
      <c r="D680"/>
      <c r="E680" s="290"/>
      <c r="F680"/>
      <c r="G680" s="287"/>
      <c r="H680"/>
      <c r="I680" s="287"/>
      <c r="J680"/>
      <c r="K680" s="292"/>
    </row>
    <row r="681" ht="16.8" spans="1:11">
      <c r="A681" s="287"/>
      <c r="B681"/>
      <c r="C681" s="288"/>
      <c r="D681"/>
      <c r="E681" s="290"/>
      <c r="F681"/>
      <c r="G681" s="287"/>
      <c r="H681"/>
      <c r="I681" s="287"/>
      <c r="J681"/>
      <c r="K681" s="292"/>
    </row>
    <row r="682" ht="16.8" spans="1:11">
      <c r="A682" s="287"/>
      <c r="B682"/>
      <c r="C682" s="288"/>
      <c r="D682"/>
      <c r="E682" s="290"/>
      <c r="F682"/>
      <c r="G682" s="287"/>
      <c r="H682"/>
      <c r="I682" s="287"/>
      <c r="J682"/>
      <c r="K682" s="292"/>
    </row>
    <row r="683" ht="16.8" spans="1:11">
      <c r="A683" s="287"/>
      <c r="B683"/>
      <c r="C683" s="288"/>
      <c r="D683"/>
      <c r="E683" s="290"/>
      <c r="F683"/>
      <c r="G683" s="287"/>
      <c r="H683"/>
      <c r="I683" s="287"/>
      <c r="J683"/>
      <c r="K683" s="292"/>
    </row>
    <row r="684" ht="16.8" spans="1:11">
      <c r="A684" s="287"/>
      <c r="B684"/>
      <c r="C684" s="288"/>
      <c r="D684"/>
      <c r="E684" s="290"/>
      <c r="F684"/>
      <c r="G684" s="287"/>
      <c r="H684"/>
      <c r="I684" s="287"/>
      <c r="J684"/>
      <c r="K684" s="292"/>
    </row>
    <row r="685" ht="16.8" spans="1:11">
      <c r="A685" s="287"/>
      <c r="B685"/>
      <c r="C685" s="288"/>
      <c r="D685"/>
      <c r="E685" s="290"/>
      <c r="F685"/>
      <c r="G685" s="287"/>
      <c r="H685"/>
      <c r="I685" s="287"/>
      <c r="J685"/>
      <c r="K685" s="292"/>
    </row>
    <row r="686" ht="16.8" spans="1:11">
      <c r="A686" s="287"/>
      <c r="B686"/>
      <c r="C686" s="288"/>
      <c r="D686"/>
      <c r="E686" s="290"/>
      <c r="F686"/>
      <c r="G686" s="287"/>
      <c r="H686"/>
      <c r="I686" s="287"/>
      <c r="J686"/>
      <c r="K686" s="292"/>
    </row>
    <row r="687" ht="16.8" spans="1:11">
      <c r="A687" s="287"/>
      <c r="B687"/>
      <c r="C687" s="288"/>
      <c r="D687"/>
      <c r="E687" s="290"/>
      <c r="F687"/>
      <c r="G687" s="287"/>
      <c r="H687"/>
      <c r="I687" s="287"/>
      <c r="J687"/>
      <c r="K687" s="292"/>
    </row>
    <row r="688" ht="16.8" spans="1:11">
      <c r="A688" s="287"/>
      <c r="B688"/>
      <c r="C688" s="288"/>
      <c r="D688"/>
      <c r="E688" s="290"/>
      <c r="F688"/>
      <c r="G688" s="287"/>
      <c r="H688"/>
      <c r="I688" s="287"/>
      <c r="J688"/>
      <c r="K688" s="292"/>
    </row>
    <row r="689" ht="16.8" spans="1:11">
      <c r="A689" s="287"/>
      <c r="B689"/>
      <c r="C689" s="288"/>
      <c r="D689"/>
      <c r="E689" s="290"/>
      <c r="F689"/>
      <c r="G689" s="287"/>
      <c r="H689"/>
      <c r="I689" s="287"/>
      <c r="J689"/>
      <c r="K689" s="292"/>
    </row>
    <row r="690" ht="16.8" spans="1:11">
      <c r="A690" s="287"/>
      <c r="B690"/>
      <c r="C690" s="288"/>
      <c r="D690"/>
      <c r="E690" s="290"/>
      <c r="F690"/>
      <c r="G690" s="287"/>
      <c r="H690"/>
      <c r="I690" s="287"/>
      <c r="J690"/>
      <c r="K690" s="292"/>
    </row>
    <row r="691" ht="16.8" spans="1:11">
      <c r="A691" s="287"/>
      <c r="B691"/>
      <c r="C691" s="288"/>
      <c r="D691"/>
      <c r="E691" s="290"/>
      <c r="F691"/>
      <c r="G691" s="287"/>
      <c r="H691"/>
      <c r="I691" s="287"/>
      <c r="J691"/>
      <c r="K691" s="292"/>
    </row>
    <row r="692" ht="16.8" spans="1:11">
      <c r="A692" s="287"/>
      <c r="B692"/>
      <c r="C692" s="288"/>
      <c r="D692"/>
      <c r="E692" s="290"/>
      <c r="F692"/>
      <c r="G692" s="287"/>
      <c r="H692"/>
      <c r="I692" s="287"/>
      <c r="J692"/>
      <c r="K692" s="292"/>
    </row>
    <row r="693" ht="16.8" spans="1:11">
      <c r="A693" s="287"/>
      <c r="B693"/>
      <c r="C693" s="288"/>
      <c r="D693"/>
      <c r="E693" s="290"/>
      <c r="F693"/>
      <c r="G693" s="287"/>
      <c r="H693"/>
      <c r="I693" s="287"/>
      <c r="J693"/>
      <c r="K693" s="292"/>
    </row>
    <row r="694" ht="16.8" spans="1:11">
      <c r="A694" s="287"/>
      <c r="B694"/>
      <c r="C694" s="288"/>
      <c r="D694"/>
      <c r="E694" s="290"/>
      <c r="F694"/>
      <c r="G694" s="287"/>
      <c r="H694"/>
      <c r="I694" s="287"/>
      <c r="J694"/>
      <c r="K694" s="292"/>
    </row>
    <row r="695" ht="16.8" spans="1:11">
      <c r="A695" s="287"/>
      <c r="B695"/>
      <c r="C695" s="288"/>
      <c r="D695"/>
      <c r="E695" s="290"/>
      <c r="F695"/>
      <c r="G695" s="287"/>
      <c r="H695"/>
      <c r="I695" s="287"/>
      <c r="J695"/>
      <c r="K695" s="292"/>
    </row>
    <row r="696" ht="16.8" spans="1:11">
      <c r="A696" s="287"/>
      <c r="B696"/>
      <c r="C696" s="288"/>
      <c r="D696"/>
      <c r="E696" s="290"/>
      <c r="F696"/>
      <c r="G696" s="287"/>
      <c r="H696"/>
      <c r="I696" s="287"/>
      <c r="J696"/>
      <c r="K696" s="292"/>
    </row>
    <row r="697" ht="16.8" spans="1:11">
      <c r="A697" s="287"/>
      <c r="B697"/>
      <c r="C697" s="288"/>
      <c r="D697"/>
      <c r="E697" s="290"/>
      <c r="F697"/>
      <c r="G697" s="287"/>
      <c r="H697"/>
      <c r="I697" s="287"/>
      <c r="J697"/>
      <c r="K697" s="292"/>
    </row>
    <row r="698" ht="16.8" spans="1:11">
      <c r="A698" s="287"/>
      <c r="B698"/>
      <c r="C698" s="288"/>
      <c r="D698"/>
      <c r="E698" s="290"/>
      <c r="F698"/>
      <c r="G698" s="287"/>
      <c r="H698"/>
      <c r="I698" s="287"/>
      <c r="J698"/>
      <c r="K698" s="292"/>
    </row>
    <row r="699" ht="16.8" spans="1:11">
      <c r="A699" s="287"/>
      <c r="B699"/>
      <c r="C699" s="288"/>
      <c r="D699"/>
      <c r="E699" s="290"/>
      <c r="F699"/>
      <c r="G699" s="287"/>
      <c r="H699"/>
      <c r="I699" s="287"/>
      <c r="J699"/>
      <c r="K699" s="292"/>
    </row>
    <row r="700" ht="16.8" spans="1:11">
      <c r="A700" s="287"/>
      <c r="B700"/>
      <c r="C700" s="288"/>
      <c r="D700"/>
      <c r="E700" s="290"/>
      <c r="F700"/>
      <c r="G700" s="287"/>
      <c r="H700"/>
      <c r="I700" s="287"/>
      <c r="J700"/>
      <c r="K700" s="292"/>
    </row>
    <row r="701" ht="16.8" spans="1:11">
      <c r="A701" s="287"/>
      <c r="B701"/>
      <c r="C701" s="288"/>
      <c r="D701"/>
      <c r="E701" s="290"/>
      <c r="F701"/>
      <c r="G701" s="287"/>
      <c r="H701"/>
      <c r="I701" s="287"/>
      <c r="J701"/>
      <c r="K701" s="292"/>
    </row>
    <row r="702" ht="16.8" spans="1:11">
      <c r="A702" s="287"/>
      <c r="B702"/>
      <c r="C702" s="288"/>
      <c r="D702"/>
      <c r="E702" s="290"/>
      <c r="F702"/>
      <c r="G702" s="287"/>
      <c r="H702"/>
      <c r="I702" s="287"/>
      <c r="J702"/>
      <c r="K702" s="292"/>
    </row>
    <row r="703" ht="16.8" spans="1:11">
      <c r="A703" s="287"/>
      <c r="B703"/>
      <c r="C703" s="288"/>
      <c r="D703"/>
      <c r="E703" s="290"/>
      <c r="F703"/>
      <c r="G703" s="287"/>
      <c r="H703"/>
      <c r="I703" s="287"/>
      <c r="J703"/>
      <c r="K703" s="292"/>
    </row>
    <row r="704" ht="16.8" spans="1:11">
      <c r="A704" s="287"/>
      <c r="B704"/>
      <c r="C704" s="288"/>
      <c r="D704"/>
      <c r="E704" s="290"/>
      <c r="F704"/>
      <c r="G704" s="287"/>
      <c r="H704"/>
      <c r="I704" s="287"/>
      <c r="J704"/>
      <c r="K704" s="292"/>
    </row>
    <row r="705" ht="16.8" spans="1:11">
      <c r="A705" s="287"/>
      <c r="B705"/>
      <c r="C705" s="288"/>
      <c r="D705"/>
      <c r="E705" s="290"/>
      <c r="F705"/>
      <c r="G705" s="287"/>
      <c r="H705"/>
      <c r="I705" s="287"/>
      <c r="J705"/>
      <c r="K705" s="292"/>
    </row>
    <row r="706" ht="16.8" spans="1:11">
      <c r="A706" s="287"/>
      <c r="B706"/>
      <c r="C706" s="288"/>
      <c r="D706"/>
      <c r="E706" s="290"/>
      <c r="F706"/>
      <c r="G706" s="287"/>
      <c r="H706"/>
      <c r="I706" s="287"/>
      <c r="J706"/>
      <c r="K706" s="292"/>
    </row>
    <row r="707" ht="16.8" spans="1:11">
      <c r="A707" s="287"/>
      <c r="B707"/>
      <c r="C707" s="288"/>
      <c r="D707"/>
      <c r="E707" s="290"/>
      <c r="F707"/>
      <c r="G707" s="287"/>
      <c r="H707"/>
      <c r="I707" s="287"/>
      <c r="J707"/>
      <c r="K707" s="292"/>
    </row>
    <row r="708" ht="16.8" spans="1:11">
      <c r="A708" s="287"/>
      <c r="B708"/>
      <c r="C708" s="288"/>
      <c r="D708"/>
      <c r="E708" s="290"/>
      <c r="F708"/>
      <c r="G708" s="287"/>
      <c r="H708"/>
      <c r="I708" s="287"/>
      <c r="J708"/>
      <c r="K708" s="292"/>
    </row>
    <row r="709" ht="16.8" spans="1:11">
      <c r="A709" s="287"/>
      <c r="B709"/>
      <c r="C709" s="288"/>
      <c r="D709"/>
      <c r="E709" s="290"/>
      <c r="F709"/>
      <c r="G709" s="287"/>
      <c r="H709"/>
      <c r="I709" s="287"/>
      <c r="J709"/>
      <c r="K709" s="292"/>
    </row>
    <row r="710" ht="16.8" spans="1:11">
      <c r="A710" s="287"/>
      <c r="B710"/>
      <c r="C710" s="288"/>
      <c r="D710"/>
      <c r="E710" s="290"/>
      <c r="F710"/>
      <c r="G710" s="287"/>
      <c r="H710"/>
      <c r="I710" s="287"/>
      <c r="J710"/>
      <c r="K710" s="292"/>
    </row>
    <row r="711" ht="16.8" spans="1:11">
      <c r="A711" s="287"/>
      <c r="B711"/>
      <c r="C711" s="288"/>
      <c r="D711"/>
      <c r="E711" s="290"/>
      <c r="F711"/>
      <c r="G711" s="287"/>
      <c r="H711"/>
      <c r="I711" s="287"/>
      <c r="J711"/>
      <c r="K711" s="292"/>
    </row>
    <row r="712" ht="16.8" spans="1:11">
      <c r="A712" s="287"/>
      <c r="B712"/>
      <c r="C712" s="288"/>
      <c r="D712"/>
      <c r="E712" s="290"/>
      <c r="F712"/>
      <c r="G712" s="287"/>
      <c r="H712"/>
      <c r="I712" s="287"/>
      <c r="J712"/>
      <c r="K712" s="292"/>
    </row>
    <row r="713" ht="16.8" spans="1:11">
      <c r="A713" s="287"/>
      <c r="B713"/>
      <c r="C713" s="288"/>
      <c r="D713"/>
      <c r="E713" s="290"/>
      <c r="F713"/>
      <c r="G713" s="287"/>
      <c r="H713"/>
      <c r="I713" s="287"/>
      <c r="J713"/>
      <c r="K713" s="292"/>
    </row>
    <row r="714" ht="16.8" spans="1:11">
      <c r="A714" s="287"/>
      <c r="B714"/>
      <c r="C714" s="288"/>
      <c r="D714"/>
      <c r="E714" s="290"/>
      <c r="F714"/>
      <c r="G714" s="287"/>
      <c r="H714"/>
      <c r="I714" s="287"/>
      <c r="J714"/>
      <c r="K714" s="292"/>
    </row>
    <row r="715" ht="16.8" spans="1:11">
      <c r="A715" s="287"/>
      <c r="B715"/>
      <c r="C715" s="288"/>
      <c r="D715"/>
      <c r="E715" s="290"/>
      <c r="F715"/>
      <c r="G715" s="287"/>
      <c r="H715"/>
      <c r="I715" s="287"/>
      <c r="J715"/>
      <c r="K715" s="292"/>
    </row>
    <row r="716" ht="16.8" spans="1:11">
      <c r="A716" s="287"/>
      <c r="B716"/>
      <c r="C716" s="288"/>
      <c r="D716"/>
      <c r="E716" s="290"/>
      <c r="F716"/>
      <c r="G716" s="287"/>
      <c r="H716"/>
      <c r="I716" s="287"/>
      <c r="J716"/>
      <c r="K716" s="29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49" customWidth="1"/>
    <col min="2" max="2" width="21.5089285714286" style="50" customWidth="1"/>
    <col min="3" max="3" width="29.125" style="50" customWidth="1"/>
    <col min="4" max="4" width="28.5089285714286" style="50" customWidth="1"/>
    <col min="5" max="5" width="21" style="50" customWidth="1"/>
    <col min="6" max="6" width="16.5089285714286" style="49" customWidth="1"/>
    <col min="7" max="7" width="43.375" style="49" customWidth="1"/>
    <col min="8" max="8" width="60.375" style="51" customWidth="1"/>
    <col min="9" max="9" width="8.625" style="49" customWidth="1"/>
    <col min="10" max="10" width="12" style="227" customWidth="1"/>
    <col min="11" max="11" width="12" style="228" customWidth="1" outlineLevel="1"/>
    <col min="12" max="12" width="8.625" style="56" customWidth="1"/>
    <col min="13" max="13" width="8.625" style="56" customWidth="1" outlineLevel="1"/>
    <col min="14" max="14" width="8.625" style="56" customWidth="1"/>
    <col min="15" max="15" width="8.625" style="56" customWidth="1" outlineLevel="1"/>
    <col min="16" max="16" width="30.5089285714286" style="229" customWidth="1"/>
    <col min="17" max="17" width="30.5089285714286" style="229" customWidth="1" outlineLevel="1"/>
    <col min="18" max="18" width="30.5089285714286" style="230" customWidth="1"/>
    <col min="19" max="19" width="10.375" style="50" customWidth="1"/>
    <col min="20" max="20" width="29.125" style="49" customWidth="1"/>
    <col min="21" max="21" width="14.375" style="49" customWidth="1"/>
    <col min="22" max="23" width="9" style="49"/>
    <col min="24" max="24" width="9.875" style="49" customWidth="1"/>
    <col min="25" max="16384" width="9" style="49"/>
  </cols>
  <sheetData>
    <row r="1" s="42" customFormat="1" ht="31" spans="1:21">
      <c r="A1" s="60" t="s">
        <v>2259</v>
      </c>
      <c r="B1" s="60" t="s">
        <v>2260</v>
      </c>
      <c r="C1" s="60" t="s">
        <v>2261</v>
      </c>
      <c r="D1" s="60" t="s">
        <v>2262</v>
      </c>
      <c r="E1" s="80" t="s">
        <v>2263</v>
      </c>
      <c r="F1" s="81" t="s">
        <v>2264</v>
      </c>
      <c r="G1" s="82" t="s">
        <v>2265</v>
      </c>
      <c r="H1" s="60" t="s">
        <v>2266</v>
      </c>
      <c r="I1" s="60" t="s">
        <v>2267</v>
      </c>
      <c r="J1" s="237" t="s">
        <v>2268</v>
      </c>
      <c r="K1" s="238" t="s">
        <v>2269</v>
      </c>
      <c r="L1" s="239" t="s">
        <v>2270</v>
      </c>
      <c r="M1" s="242" t="s">
        <v>2271</v>
      </c>
      <c r="N1" s="239" t="s">
        <v>2272</v>
      </c>
      <c r="O1" s="242" t="s">
        <v>2273</v>
      </c>
      <c r="P1" s="243" t="s">
        <v>2274</v>
      </c>
      <c r="Q1" s="248" t="s">
        <v>2275</v>
      </c>
      <c r="R1" s="249" t="s">
        <v>2276</v>
      </c>
      <c r="S1" s="81" t="s">
        <v>2277</v>
      </c>
      <c r="T1" s="171" t="s">
        <v>2278</v>
      </c>
      <c r="U1" s="172" t="s">
        <v>2279</v>
      </c>
    </row>
    <row r="2" s="45" customFormat="1" ht="16" spans="1:21">
      <c r="A2" s="231" t="s">
        <v>2280</v>
      </c>
      <c r="B2" s="62" t="s">
        <v>2281</v>
      </c>
      <c r="C2" s="62" t="s">
        <v>2282</v>
      </c>
      <c r="D2" s="62"/>
      <c r="E2" s="232" t="s">
        <v>2283</v>
      </c>
      <c r="F2" s="233"/>
      <c r="G2" s="234" t="str">
        <f>_xlfn.IFNA(IF(VLOOKUP($F2,'3.框架内物料'!$A:$E,2,0)=0,"请勿填写",VLOOKUP($F2,'3.框架内物料'!$A:$E,2,0)),"")</f>
        <v/>
      </c>
      <c r="H2" s="235" t="str">
        <f>_xlfn.IFNA(VLOOKUP($F2,'3.框架内物料'!$A:$E,4,0),"")</f>
        <v/>
      </c>
      <c r="I2" s="234" t="str">
        <f>_xlfn.IFNA(VLOOKUP($F2,'3.框架内物料'!$A:$E,5,0),"")</f>
        <v/>
      </c>
      <c r="J2" s="240" t="str">
        <f>_xlfn.IFNA(VLOOKUP($F2,'3.框架内物料'!$A:$F,6,0),"")</f>
        <v/>
      </c>
      <c r="K2" s="240" t="str">
        <f>_xlfn.IFNA(VLOOKUP($F2,'3.框架内物料'!$A:$F,6,0),"")</f>
        <v/>
      </c>
      <c r="L2" s="127"/>
      <c r="M2" s="127"/>
      <c r="N2" s="127"/>
      <c r="O2" s="127"/>
      <c r="P2" s="244">
        <f>IFERROR(N2*L2*J2,0)</f>
        <v>0</v>
      </c>
      <c r="Q2" s="244">
        <f>IFERROR(K2*M2*O2,0)</f>
        <v>0</v>
      </c>
      <c r="R2" s="250">
        <f>Q2-P2</f>
        <v>0</v>
      </c>
      <c r="S2" s="162">
        <v>0.06</v>
      </c>
      <c r="T2" s="70"/>
      <c r="U2" s="70">
        <v>1</v>
      </c>
    </row>
    <row r="3" s="45" customFormat="1" ht="16" spans="1:21">
      <c r="A3" s="231" t="s">
        <v>2280</v>
      </c>
      <c r="B3" s="62" t="s">
        <v>2281</v>
      </c>
      <c r="C3" s="62" t="s">
        <v>2282</v>
      </c>
      <c r="D3" s="62"/>
      <c r="E3" s="232" t="s">
        <v>2284</v>
      </c>
      <c r="F3" s="233"/>
      <c r="G3" s="234" t="str">
        <f>_xlfn.IFNA(IF(VLOOKUP($F3,'3.框架内物料'!$A:$E,2,0)=0,"请勿填写",VLOOKUP($F3,'3.框架内物料'!$A:$E,2,0)),"")</f>
        <v/>
      </c>
      <c r="H3" s="235" t="str">
        <f>_xlfn.IFNA(VLOOKUP($F3,'3.框架内物料'!$A:$E,4,0),"")</f>
        <v/>
      </c>
      <c r="I3" s="234" t="str">
        <f>_xlfn.IFNA(VLOOKUP($F3,'3.框架内物料'!$A:$E,5,0),"")</f>
        <v/>
      </c>
      <c r="J3" s="240" t="str">
        <f>_xlfn.IFNA(VLOOKUP($F3,'3.框架内物料'!$A:$F,6,0),"")</f>
        <v/>
      </c>
      <c r="K3" s="240" t="str">
        <f>_xlfn.IFNA(VLOOKUP($F3,'3.框架内物料'!$A:$F,6,0),"")</f>
        <v/>
      </c>
      <c r="L3" s="127"/>
      <c r="M3" s="127"/>
      <c r="N3" s="127"/>
      <c r="O3" s="127"/>
      <c r="P3" s="244">
        <f t="shared" ref="P3:P8" si="0">IFERROR(N3*L3*J3,0)</f>
        <v>0</v>
      </c>
      <c r="Q3" s="244">
        <f t="shared" ref="Q3:Q8" si="1">IFERROR(K3*M3*O3,0)</f>
        <v>0</v>
      </c>
      <c r="R3" s="250">
        <f t="shared" ref="R3:R8" si="2">Q3-P3</f>
        <v>0</v>
      </c>
      <c r="S3" s="162">
        <v>0.06</v>
      </c>
      <c r="T3" s="70"/>
      <c r="U3" s="70">
        <v>2</v>
      </c>
    </row>
    <row r="4" s="45" customFormat="1" ht="32.1" customHeight="1" spans="1:21">
      <c r="A4" s="231" t="s">
        <v>2280</v>
      </c>
      <c r="B4" s="62" t="s">
        <v>2285</v>
      </c>
      <c r="C4" s="62" t="s">
        <v>2286</v>
      </c>
      <c r="D4" s="62"/>
      <c r="E4" s="232" t="s">
        <v>2284</v>
      </c>
      <c r="F4" s="233"/>
      <c r="G4" s="234" t="str">
        <f>_xlfn.IFNA(IF(VLOOKUP($F4,'3.框架内物料'!$A:$E,2,0)=0,"请勿填写",VLOOKUP($F4,'3.框架内物料'!$A:$E,2,0)),"")</f>
        <v/>
      </c>
      <c r="H4" s="235" t="str">
        <f>_xlfn.IFNA(VLOOKUP($F4,'3.框架内物料'!$A:$E,4,0),"")</f>
        <v/>
      </c>
      <c r="I4" s="234" t="str">
        <f>_xlfn.IFNA(VLOOKUP($F4,'3.框架内物料'!$A:$E,5,0),"")</f>
        <v/>
      </c>
      <c r="J4" s="240" t="str">
        <f>_xlfn.IFNA(VLOOKUP($F4,'3.框架内物料'!$A:$F,6,0),"")</f>
        <v/>
      </c>
      <c r="K4" s="240" t="str">
        <f>_xlfn.IFNA(VLOOKUP($F4,'3.框架内物料'!$A:$F,6,0),"")</f>
        <v/>
      </c>
      <c r="L4" s="127"/>
      <c r="M4" s="127"/>
      <c r="N4" s="135"/>
      <c r="O4" s="135"/>
      <c r="P4" s="244">
        <f t="shared" si="0"/>
        <v>0</v>
      </c>
      <c r="Q4" s="244">
        <f t="shared" si="1"/>
        <v>0</v>
      </c>
      <c r="R4" s="250">
        <f t="shared" si="2"/>
        <v>0</v>
      </c>
      <c r="S4" s="162">
        <v>0.06</v>
      </c>
      <c r="T4" s="70"/>
      <c r="U4" s="70">
        <v>4</v>
      </c>
    </row>
    <row r="5" s="45" customFormat="1" ht="32.1" customHeight="1" spans="1:21">
      <c r="A5" s="231" t="s">
        <v>2280</v>
      </c>
      <c r="B5" s="62" t="s">
        <v>2285</v>
      </c>
      <c r="C5" s="62" t="s">
        <v>2287</v>
      </c>
      <c r="D5" s="62"/>
      <c r="E5" s="232" t="s">
        <v>2284</v>
      </c>
      <c r="F5" s="233"/>
      <c r="G5" s="72" t="str">
        <f>_xlfn.IFNA(IF(VLOOKUP($F5,'3.框架内物料'!$A:$E,2,0)=0,"请勿填写",VLOOKUP($F5,'3.框架内物料'!$A:$E,2,0)),"")</f>
        <v/>
      </c>
      <c r="H5" s="236" t="str">
        <f>_xlfn.IFNA(VLOOKUP($F5,'3.框架内物料'!$A:$E,4,0),"")</f>
        <v/>
      </c>
      <c r="I5" s="72" t="str">
        <f>_xlfn.IFNA(VLOOKUP($F5,'3.框架内物料'!$A:$E,5,0),"")</f>
        <v/>
      </c>
      <c r="J5" s="241" t="str">
        <f>_xlfn.IFNA(VLOOKUP($F5,'3.框架内物料'!$A:$F,6,0),"")</f>
        <v/>
      </c>
      <c r="K5" s="241" t="str">
        <f>_xlfn.IFNA(VLOOKUP($F5,'3.框架内物料'!$A:$F,6,0),"")</f>
        <v/>
      </c>
      <c r="L5" s="127"/>
      <c r="M5" s="127"/>
      <c r="N5" s="135"/>
      <c r="O5" s="135"/>
      <c r="P5" s="244">
        <f t="shared" si="0"/>
        <v>0</v>
      </c>
      <c r="Q5" s="244">
        <f t="shared" si="1"/>
        <v>0</v>
      </c>
      <c r="R5" s="250">
        <f t="shared" si="2"/>
        <v>0</v>
      </c>
      <c r="S5" s="162">
        <v>0.06</v>
      </c>
      <c r="T5" s="70"/>
      <c r="U5" s="70">
        <v>5</v>
      </c>
    </row>
    <row r="6" s="45" customFormat="1" ht="32.1" customHeight="1" spans="1:21">
      <c r="A6" s="231" t="s">
        <v>2280</v>
      </c>
      <c r="B6" s="62"/>
      <c r="C6" s="62"/>
      <c r="D6" s="62"/>
      <c r="E6" s="232" t="s">
        <v>2284</v>
      </c>
      <c r="F6" s="233"/>
      <c r="G6" s="234" t="str">
        <f>_xlfn.IFNA(IF(VLOOKUP($F6,'3.框架内物料'!$A:$E,2,0)=0,"请勿填写",VLOOKUP($F6,'3.框架内物料'!$A:$E,2,0)),"")</f>
        <v/>
      </c>
      <c r="H6" s="235" t="str">
        <f>_xlfn.IFNA(VLOOKUP($F6,'3.框架内物料'!$A:$E,4,0),"")</f>
        <v/>
      </c>
      <c r="I6" s="234" t="str">
        <f>_xlfn.IFNA(VLOOKUP($F6,'3.框架内物料'!$A:$E,5,0),"")</f>
        <v/>
      </c>
      <c r="J6" s="240" t="str">
        <f>_xlfn.IFNA(VLOOKUP($F6,'3.框架内物料'!$A:$F,6,0),"")</f>
        <v/>
      </c>
      <c r="K6" s="240" t="str">
        <f>_xlfn.IFNA(VLOOKUP($F6,'3.框架内物料'!$A:$F,6,0),"")</f>
        <v/>
      </c>
      <c r="L6" s="127"/>
      <c r="M6" s="127"/>
      <c r="N6" s="135"/>
      <c r="O6" s="135"/>
      <c r="P6" s="244">
        <f t="shared" si="0"/>
        <v>0</v>
      </c>
      <c r="Q6" s="244">
        <f t="shared" si="1"/>
        <v>0</v>
      </c>
      <c r="R6" s="250">
        <f t="shared" si="2"/>
        <v>0</v>
      </c>
      <c r="S6" s="162">
        <v>0.06</v>
      </c>
      <c r="T6" s="70"/>
      <c r="U6" s="70">
        <v>7</v>
      </c>
    </row>
    <row r="7" s="45" customFormat="1" ht="32.1" customHeight="1" spans="1:21">
      <c r="A7" s="231" t="s">
        <v>2280</v>
      </c>
      <c r="B7" s="62"/>
      <c r="C7" s="62"/>
      <c r="D7" s="232"/>
      <c r="E7" s="232" t="s">
        <v>2284</v>
      </c>
      <c r="F7" s="233"/>
      <c r="G7" s="234" t="str">
        <f>_xlfn.IFNA(IF(VLOOKUP($F7,'3.框架内物料'!$A:$E,2,0)=0,"请勿填写",VLOOKUP($F7,'3.框架内物料'!$A:$E,2,0)),"")</f>
        <v/>
      </c>
      <c r="H7" s="235" t="str">
        <f>_xlfn.IFNA(VLOOKUP($F7,'3.框架内物料'!$A:$E,4,0),"")</f>
        <v/>
      </c>
      <c r="I7" s="234" t="str">
        <f>_xlfn.IFNA(VLOOKUP($F7,'3.框架内物料'!$A:$E,5,0),"")</f>
        <v/>
      </c>
      <c r="J7" s="240" t="str">
        <f>_xlfn.IFNA(VLOOKUP($F7,'3.框架内物料'!$A:$F,6,0),"")</f>
        <v/>
      </c>
      <c r="K7" s="240" t="str">
        <f>_xlfn.IFNA(VLOOKUP($F7,'3.框架内物料'!$A:$F,6,0),"")</f>
        <v/>
      </c>
      <c r="L7" s="127"/>
      <c r="M7" s="127"/>
      <c r="N7" s="135"/>
      <c r="O7" s="135"/>
      <c r="P7" s="244">
        <f t="shared" si="0"/>
        <v>0</v>
      </c>
      <c r="Q7" s="244">
        <f t="shared" si="1"/>
        <v>0</v>
      </c>
      <c r="R7" s="250">
        <f t="shared" si="2"/>
        <v>0</v>
      </c>
      <c r="S7" s="162">
        <v>0.06</v>
      </c>
      <c r="T7" s="70"/>
      <c r="U7" s="70">
        <v>8</v>
      </c>
    </row>
    <row r="8" s="45" customFormat="1" ht="32.1" customHeight="1" spans="1:21">
      <c r="A8" s="231" t="s">
        <v>2280</v>
      </c>
      <c r="B8" s="62"/>
      <c r="C8" s="62"/>
      <c r="D8" s="232"/>
      <c r="E8" s="232" t="s">
        <v>2284</v>
      </c>
      <c r="F8" s="233"/>
      <c r="G8" s="234" t="str">
        <f>_xlfn.IFNA(IF(VLOOKUP($F8,'3.框架内物料'!$A:$E,2,0)=0,"请勿填写",VLOOKUP($F8,'3.框架内物料'!$A:$E,2,0)),"")</f>
        <v/>
      </c>
      <c r="H8" s="235" t="str">
        <f>_xlfn.IFNA(VLOOKUP($F8,'3.框架内物料'!$A:$E,4,0),"")</f>
        <v/>
      </c>
      <c r="I8" s="234" t="str">
        <f>_xlfn.IFNA(VLOOKUP($F8,'3.框架内物料'!$A:$E,5,0),"")</f>
        <v/>
      </c>
      <c r="J8" s="240" t="str">
        <f>_xlfn.IFNA(VLOOKUP($F8,'3.框架内物料'!$A:$F,6,0),"")</f>
        <v/>
      </c>
      <c r="K8" s="240" t="str">
        <f>_xlfn.IFNA(VLOOKUP($F8,'3.框架内物料'!$A:$F,6,0),"")</f>
        <v/>
      </c>
      <c r="L8" s="127"/>
      <c r="M8" s="127"/>
      <c r="N8" s="135"/>
      <c r="O8" s="135"/>
      <c r="P8" s="244">
        <f t="shared" si="0"/>
        <v>0</v>
      </c>
      <c r="Q8" s="244">
        <f t="shared" si="1"/>
        <v>0</v>
      </c>
      <c r="R8" s="250">
        <f t="shared" si="2"/>
        <v>0</v>
      </c>
      <c r="S8" s="162">
        <v>0.06</v>
      </c>
      <c r="T8" s="70"/>
      <c r="U8" s="70">
        <v>10</v>
      </c>
    </row>
    <row r="9" s="45" customFormat="1" ht="17.6" spans="1:21">
      <c r="A9" s="66"/>
      <c r="B9" s="67"/>
      <c r="C9" s="67"/>
      <c r="D9" s="67"/>
      <c r="E9" s="67"/>
      <c r="F9" s="87"/>
      <c r="G9" s="87"/>
      <c r="H9" s="87"/>
      <c r="I9" s="87"/>
      <c r="J9" s="87"/>
      <c r="K9" s="87"/>
      <c r="L9" s="87"/>
      <c r="M9" s="87"/>
      <c r="N9" s="87"/>
      <c r="O9" s="87"/>
      <c r="P9" s="245" t="s">
        <v>2288</v>
      </c>
      <c r="Q9" s="251"/>
      <c r="R9" s="252"/>
      <c r="S9" s="176"/>
      <c r="T9" s="176"/>
      <c r="U9" s="176"/>
    </row>
    <row r="10" s="45" customFormat="1" ht="17.6" spans="1:21">
      <c r="A10" s="68"/>
      <c r="B10" s="69"/>
      <c r="C10" s="69"/>
      <c r="D10" s="69"/>
      <c r="E10" s="69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246">
        <f>SUM(P2:P8)</f>
        <v>0</v>
      </c>
      <c r="Q10" s="246">
        <f>SUM(Q2:Q8)</f>
        <v>0</v>
      </c>
      <c r="R10" s="246">
        <f>Q10-P10</f>
        <v>0</v>
      </c>
      <c r="S10" s="68"/>
      <c r="T10" s="88"/>
      <c r="U10" s="177"/>
    </row>
    <row r="11" s="45" customFormat="1" ht="16" spans="1:21">
      <c r="A11" s="231" t="s">
        <v>2289</v>
      </c>
      <c r="B11" s="62"/>
      <c r="C11" s="62"/>
      <c r="D11" s="62"/>
      <c r="E11" s="62" t="s">
        <v>2284</v>
      </c>
      <c r="F11" s="233"/>
      <c r="G11" s="234" t="str">
        <f>_xlfn.IFNA(IF(VLOOKUP($F11,'3.框架内物料'!$A:$E,2,0)=0,"请勿填写",VLOOKUP($F11,'3.框架内物料'!$A:$E,2,0)),"")</f>
        <v/>
      </c>
      <c r="H11" s="235" t="str">
        <f>_xlfn.IFNA(VLOOKUP($F11,'3.框架内物料'!$A:$E,4,0),"")</f>
        <v/>
      </c>
      <c r="I11" s="234" t="str">
        <f>_xlfn.IFNA(VLOOKUP($F11,'3.框架内物料'!$A:$E,5,0),"")</f>
        <v/>
      </c>
      <c r="J11" s="240" t="str">
        <f>_xlfn.IFNA(VLOOKUP($F11,'3.框架内物料'!$A:$F,6,0),"")</f>
        <v/>
      </c>
      <c r="K11" s="240" t="str">
        <f>_xlfn.IFNA(VLOOKUP($F11,'3.框架内物料'!$A:$F,6,0),"")</f>
        <v/>
      </c>
      <c r="L11" s="127"/>
      <c r="M11" s="127"/>
      <c r="N11" s="127"/>
      <c r="O11" s="127"/>
      <c r="P11" s="244">
        <f t="shared" ref="P11:P68" si="3">IFERROR(N11*L11*J11,0)</f>
        <v>0</v>
      </c>
      <c r="Q11" s="244">
        <f t="shared" ref="Q11:Q68" si="4">IFERROR(K11*M11*O11,0)</f>
        <v>0</v>
      </c>
      <c r="R11" s="250">
        <f t="shared" ref="R11:R68" si="5">Q11-P11</f>
        <v>0</v>
      </c>
      <c r="S11" s="163">
        <v>0.06</v>
      </c>
      <c r="T11" s="253"/>
      <c r="U11" s="253">
        <v>13</v>
      </c>
    </row>
    <row r="12" s="45" customFormat="1" ht="16" spans="1:21">
      <c r="A12" s="231" t="s">
        <v>2289</v>
      </c>
      <c r="B12" s="62"/>
      <c r="C12" s="62"/>
      <c r="D12" s="232"/>
      <c r="E12" s="232"/>
      <c r="F12" s="233"/>
      <c r="G12" s="234" t="str">
        <f>_xlfn.IFNA(IF(VLOOKUP($F12,'3.框架内物料'!$A:$E,2,0)=0,"请勿填写",VLOOKUP($F12,'3.框架内物料'!$A:$E,2,0)),"")</f>
        <v/>
      </c>
      <c r="H12" s="235" t="str">
        <f>_xlfn.IFNA(VLOOKUP($F12,'3.框架内物料'!$A:$E,4,0),"")</f>
        <v/>
      </c>
      <c r="I12" s="234" t="str">
        <f>_xlfn.IFNA(VLOOKUP($F12,'3.框架内物料'!$A:$E,5,0),"")</f>
        <v/>
      </c>
      <c r="J12" s="240" t="str">
        <f>_xlfn.IFNA(VLOOKUP($F12,'3.框架内物料'!$A:$F,6,0),"")</f>
        <v/>
      </c>
      <c r="K12" s="240" t="str">
        <f>_xlfn.IFNA(VLOOKUP($F12,'3.框架内物料'!$A:$F,6,0),"")</f>
        <v/>
      </c>
      <c r="L12" s="127"/>
      <c r="M12" s="127"/>
      <c r="N12" s="135"/>
      <c r="O12" s="135"/>
      <c r="P12" s="244">
        <f t="shared" si="3"/>
        <v>0</v>
      </c>
      <c r="Q12" s="244">
        <f t="shared" si="4"/>
        <v>0</v>
      </c>
      <c r="R12" s="250">
        <f t="shared" si="5"/>
        <v>0</v>
      </c>
      <c r="S12" s="162">
        <v>0.06</v>
      </c>
      <c r="T12" s="70"/>
      <c r="U12" s="70">
        <v>14</v>
      </c>
    </row>
    <row r="13" s="45" customFormat="1" ht="16" spans="1:21">
      <c r="A13" s="231" t="s">
        <v>2289</v>
      </c>
      <c r="B13" s="62"/>
      <c r="C13" s="62"/>
      <c r="D13" s="232"/>
      <c r="E13" s="232"/>
      <c r="F13" s="233"/>
      <c r="G13" s="234" t="str">
        <f>_xlfn.IFNA(IF(VLOOKUP($F13,'3.框架内物料'!$A:$E,2,0)=0,"请勿填写",VLOOKUP($F13,'3.框架内物料'!$A:$E,2,0)),"")</f>
        <v/>
      </c>
      <c r="H13" s="235" t="str">
        <f>_xlfn.IFNA(VLOOKUP($F13,'3.框架内物料'!$A:$E,4,0),"")</f>
        <v/>
      </c>
      <c r="I13" s="234" t="str">
        <f>_xlfn.IFNA(VLOOKUP($F13,'3.框架内物料'!$A:$E,5,0),"")</f>
        <v/>
      </c>
      <c r="J13" s="240" t="str">
        <f>_xlfn.IFNA(VLOOKUP($F13,'3.框架内物料'!$A:$F,6,0),"")</f>
        <v/>
      </c>
      <c r="K13" s="240" t="str">
        <f>_xlfn.IFNA(VLOOKUP($F13,'3.框架内物料'!$A:$F,6,0),"")</f>
        <v/>
      </c>
      <c r="L13" s="127"/>
      <c r="M13" s="127"/>
      <c r="N13" s="135"/>
      <c r="O13" s="135"/>
      <c r="P13" s="244">
        <f t="shared" si="3"/>
        <v>0</v>
      </c>
      <c r="Q13" s="244">
        <f t="shared" si="4"/>
        <v>0</v>
      </c>
      <c r="R13" s="250">
        <f t="shared" si="5"/>
        <v>0</v>
      </c>
      <c r="S13" s="162">
        <v>0.06</v>
      </c>
      <c r="T13" s="70"/>
      <c r="U13" s="70">
        <v>16</v>
      </c>
    </row>
    <row r="14" s="48" customFormat="1" ht="16" spans="1:21">
      <c r="A14" s="231" t="s">
        <v>2289</v>
      </c>
      <c r="B14" s="62"/>
      <c r="C14" s="62"/>
      <c r="D14" s="62"/>
      <c r="E14" s="62" t="s">
        <v>2290</v>
      </c>
      <c r="F14" s="233"/>
      <c r="G14" s="234" t="str">
        <f>_xlfn.IFNA(IF(VLOOKUP($F14,'3.框架内物料'!$A:$E,2,0)=0,"请勿填写",VLOOKUP($F14,'3.框架内物料'!$A:$E,2,0)),"")</f>
        <v/>
      </c>
      <c r="H14" s="235" t="str">
        <f>_xlfn.IFNA(VLOOKUP($F14,'3.框架内物料'!$A:$E,4,0),"")</f>
        <v/>
      </c>
      <c r="I14" s="234" t="str">
        <f>_xlfn.IFNA(VLOOKUP($F14,'3.框架内物料'!$A:$E,5,0),"")</f>
        <v/>
      </c>
      <c r="J14" s="240" t="str">
        <f>_xlfn.IFNA(VLOOKUP($F14,'3.框架内物料'!$A:$F,6,0),"")</f>
        <v/>
      </c>
      <c r="K14" s="240" t="str">
        <f>_xlfn.IFNA(VLOOKUP($F14,'3.框架内物料'!$A:$F,6,0),"")</f>
        <v/>
      </c>
      <c r="L14" s="127"/>
      <c r="M14" s="127"/>
      <c r="N14" s="127"/>
      <c r="O14" s="127"/>
      <c r="P14" s="244">
        <f t="shared" si="3"/>
        <v>0</v>
      </c>
      <c r="Q14" s="244">
        <f t="shared" si="4"/>
        <v>0</v>
      </c>
      <c r="R14" s="250">
        <f t="shared" si="5"/>
        <v>0</v>
      </c>
      <c r="S14" s="162">
        <v>0.06</v>
      </c>
      <c r="T14" s="254"/>
      <c r="U14" s="70">
        <v>17</v>
      </c>
    </row>
    <row r="15" s="48" customFormat="1" ht="16" spans="1:21">
      <c r="A15" s="231" t="s">
        <v>2289</v>
      </c>
      <c r="B15" s="62"/>
      <c r="C15" s="62"/>
      <c r="D15" s="62"/>
      <c r="E15" s="62"/>
      <c r="F15" s="233"/>
      <c r="G15" s="234" t="str">
        <f>_xlfn.IFNA(IF(VLOOKUP($F15,'3.框架内物料'!$A:$E,2,0)=0,"请勿填写",VLOOKUP($F15,'3.框架内物料'!$A:$E,2,0)),"")</f>
        <v/>
      </c>
      <c r="H15" s="235" t="str">
        <f>_xlfn.IFNA(VLOOKUP($F15,'3.框架内物料'!$A:$E,4,0),"")</f>
        <v/>
      </c>
      <c r="I15" s="234" t="str">
        <f>_xlfn.IFNA(VLOOKUP($F15,'3.框架内物料'!$A:$E,5,0),"")</f>
        <v/>
      </c>
      <c r="J15" s="240" t="str">
        <f>_xlfn.IFNA(VLOOKUP($F15,'3.框架内物料'!$A:$F,6,0),"")</f>
        <v/>
      </c>
      <c r="K15" s="240" t="str">
        <f>_xlfn.IFNA(VLOOKUP($F15,'3.框架内物料'!$A:$F,6,0),"")</f>
        <v/>
      </c>
      <c r="L15" s="127"/>
      <c r="M15" s="127"/>
      <c r="N15" s="135"/>
      <c r="O15" s="135"/>
      <c r="P15" s="244">
        <f t="shared" si="3"/>
        <v>0</v>
      </c>
      <c r="Q15" s="244">
        <f t="shared" si="4"/>
        <v>0</v>
      </c>
      <c r="R15" s="250">
        <f t="shared" si="5"/>
        <v>0</v>
      </c>
      <c r="S15" s="162">
        <v>0.06</v>
      </c>
      <c r="T15" s="254"/>
      <c r="U15" s="70">
        <v>19</v>
      </c>
    </row>
    <row r="16" s="48" customFormat="1" ht="16" spans="1:24">
      <c r="A16" s="231" t="s">
        <v>2289</v>
      </c>
      <c r="B16" s="62"/>
      <c r="C16" s="62"/>
      <c r="D16" s="232"/>
      <c r="E16" s="232"/>
      <c r="F16" s="233"/>
      <c r="G16" s="234" t="str">
        <f>_xlfn.IFNA(IF(VLOOKUP($F16,'3.框架内物料'!$A:$E,2,0)=0,"请勿填写",VLOOKUP($F16,'3.框架内物料'!$A:$E,2,0)),"")</f>
        <v/>
      </c>
      <c r="H16" s="235" t="str">
        <f>_xlfn.IFNA(VLOOKUP($F16,'3.框架内物料'!$A:$E,4,0),"")</f>
        <v/>
      </c>
      <c r="I16" s="234" t="str">
        <f>_xlfn.IFNA(VLOOKUP($F16,'3.框架内物料'!$A:$E,5,0),"")</f>
        <v/>
      </c>
      <c r="J16" s="240" t="str">
        <f>_xlfn.IFNA(VLOOKUP($F16,'3.框架内物料'!$A:$F,6,0),"")</f>
        <v/>
      </c>
      <c r="K16" s="240" t="str">
        <f>_xlfn.IFNA(VLOOKUP($F16,'3.框架内物料'!$A:$F,6,0),"")</f>
        <v/>
      </c>
      <c r="L16" s="127"/>
      <c r="M16" s="127"/>
      <c r="N16" s="135"/>
      <c r="O16" s="135"/>
      <c r="P16" s="244">
        <f t="shared" si="3"/>
        <v>0</v>
      </c>
      <c r="Q16" s="244">
        <f t="shared" si="4"/>
        <v>0</v>
      </c>
      <c r="R16" s="250">
        <f t="shared" si="5"/>
        <v>0</v>
      </c>
      <c r="S16" s="162">
        <v>0.06</v>
      </c>
      <c r="T16" s="254"/>
      <c r="U16" s="70">
        <v>20</v>
      </c>
      <c r="X16" s="255"/>
    </row>
    <row r="17" s="48" customFormat="1" ht="16" spans="1:24">
      <c r="A17" s="231" t="s">
        <v>2289</v>
      </c>
      <c r="B17" s="62"/>
      <c r="C17" s="62"/>
      <c r="D17" s="232"/>
      <c r="E17" s="232"/>
      <c r="F17" s="233"/>
      <c r="G17" s="234" t="str">
        <f>_xlfn.IFNA(IF(VLOOKUP($F17,'3.框架内物料'!$A:$E,2,0)=0,"请勿填写",VLOOKUP($F17,'3.框架内物料'!$A:$E,2,0)),"")</f>
        <v/>
      </c>
      <c r="H17" s="235" t="str">
        <f>_xlfn.IFNA(VLOOKUP($F17,'3.框架内物料'!$A:$E,4,0),"")</f>
        <v/>
      </c>
      <c r="I17" s="234" t="str">
        <f>_xlfn.IFNA(VLOOKUP($F17,'3.框架内物料'!$A:$E,5,0),"")</f>
        <v/>
      </c>
      <c r="J17" s="240" t="str">
        <f>_xlfn.IFNA(VLOOKUP($F17,'3.框架内物料'!$A:$F,6,0),"")</f>
        <v/>
      </c>
      <c r="K17" s="240" t="str">
        <f>_xlfn.IFNA(VLOOKUP($F17,'3.框架内物料'!$A:$F,6,0),"")</f>
        <v/>
      </c>
      <c r="L17" s="127"/>
      <c r="M17" s="127"/>
      <c r="N17" s="135"/>
      <c r="O17" s="135"/>
      <c r="P17" s="244">
        <f t="shared" si="3"/>
        <v>0</v>
      </c>
      <c r="Q17" s="244">
        <f t="shared" si="4"/>
        <v>0</v>
      </c>
      <c r="R17" s="250">
        <f t="shared" si="5"/>
        <v>0</v>
      </c>
      <c r="S17" s="162">
        <v>0.06</v>
      </c>
      <c r="T17" s="254"/>
      <c r="U17" s="70">
        <v>22</v>
      </c>
      <c r="X17" s="255"/>
    </row>
    <row r="18" s="48" customFormat="1" ht="17.6" spans="1:24">
      <c r="A18" s="66"/>
      <c r="B18" s="67"/>
      <c r="C18" s="67"/>
      <c r="D18" s="67"/>
      <c r="E18" s="6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245" t="s">
        <v>2291</v>
      </c>
      <c r="Q18" s="251"/>
      <c r="R18" s="252"/>
      <c r="S18" s="176"/>
      <c r="T18" s="176"/>
      <c r="U18" s="176"/>
      <c r="X18" s="255"/>
    </row>
    <row r="19" s="48" customFormat="1" ht="17.6" spans="1:24">
      <c r="A19" s="68"/>
      <c r="B19" s="69"/>
      <c r="C19" s="69"/>
      <c r="D19" s="69"/>
      <c r="E19" s="69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246">
        <f>SUM(P11:P17)</f>
        <v>0</v>
      </c>
      <c r="Q19" s="246">
        <f>SUM(Q11:Q17)</f>
        <v>0</v>
      </c>
      <c r="R19" s="246">
        <f>Q19-P19</f>
        <v>0</v>
      </c>
      <c r="S19" s="68"/>
      <c r="T19" s="88"/>
      <c r="U19" s="177"/>
      <c r="X19" s="255"/>
    </row>
    <row r="20" s="48" customFormat="1" ht="16" spans="1:21">
      <c r="A20" s="231" t="s">
        <v>2292</v>
      </c>
      <c r="B20" s="62"/>
      <c r="C20" s="62"/>
      <c r="D20" s="62"/>
      <c r="E20" s="62"/>
      <c r="F20" s="233"/>
      <c r="G20" s="234" t="str">
        <f>_xlfn.IFNA(IF(VLOOKUP($F20,'3.框架内物料'!$A:$E,2,0)=0,"请勿填写",VLOOKUP($F20,'3.框架内物料'!$A:$E,2,0)),"")</f>
        <v/>
      </c>
      <c r="H20" s="235" t="str">
        <f>_xlfn.IFNA(VLOOKUP($F20,'3.框架内物料'!$A:$E,4,0),"")</f>
        <v/>
      </c>
      <c r="I20" s="234" t="str">
        <f>_xlfn.IFNA(VLOOKUP($F20,'3.框架内物料'!$A:$E,5,0),"")</f>
        <v/>
      </c>
      <c r="J20" s="240" t="str">
        <f>_xlfn.IFNA(VLOOKUP($F20,'3.框架内物料'!$A:$F,6,0),"")</f>
        <v/>
      </c>
      <c r="K20" s="240" t="str">
        <f>_xlfn.IFNA(VLOOKUP($F20,'3.框架内物料'!$A:$F,6,0),"")</f>
        <v/>
      </c>
      <c r="L20" s="127"/>
      <c r="M20" s="127"/>
      <c r="N20" s="135"/>
      <c r="O20" s="135"/>
      <c r="P20" s="244">
        <f t="shared" si="3"/>
        <v>0</v>
      </c>
      <c r="Q20" s="244">
        <f t="shared" si="4"/>
        <v>0</v>
      </c>
      <c r="R20" s="250">
        <f t="shared" si="5"/>
        <v>0</v>
      </c>
      <c r="S20" s="162">
        <v>0.06</v>
      </c>
      <c r="T20" s="254"/>
      <c r="U20" s="70">
        <v>25</v>
      </c>
    </row>
    <row r="21" s="48" customFormat="1" ht="16" spans="1:24">
      <c r="A21" s="231" t="s">
        <v>2292</v>
      </c>
      <c r="B21" s="62"/>
      <c r="C21" s="62"/>
      <c r="D21" s="232"/>
      <c r="E21" s="232"/>
      <c r="F21" s="233"/>
      <c r="G21" s="234" t="str">
        <f>_xlfn.IFNA(IF(VLOOKUP($F21,'3.框架内物料'!$A:$E,2,0)=0,"请勿填写",VLOOKUP($F21,'3.框架内物料'!$A:$E,2,0)),"")</f>
        <v/>
      </c>
      <c r="H21" s="235" t="str">
        <f>_xlfn.IFNA(VLOOKUP($F21,'3.框架内物料'!$A:$E,4,0),"")</f>
        <v/>
      </c>
      <c r="I21" s="234" t="str">
        <f>_xlfn.IFNA(VLOOKUP($F21,'3.框架内物料'!$A:$E,5,0),"")</f>
        <v/>
      </c>
      <c r="J21" s="240" t="str">
        <f>_xlfn.IFNA(VLOOKUP($F21,'3.框架内物料'!$A:$F,6,0),"")</f>
        <v/>
      </c>
      <c r="K21" s="240" t="str">
        <f>_xlfn.IFNA(VLOOKUP($F21,'3.框架内物料'!$A:$F,6,0),"")</f>
        <v/>
      </c>
      <c r="L21" s="127"/>
      <c r="M21" s="127"/>
      <c r="N21" s="127"/>
      <c r="O21" s="127"/>
      <c r="P21" s="244">
        <f t="shared" si="3"/>
        <v>0</v>
      </c>
      <c r="Q21" s="244">
        <f t="shared" si="4"/>
        <v>0</v>
      </c>
      <c r="R21" s="250">
        <f t="shared" si="5"/>
        <v>0</v>
      </c>
      <c r="S21" s="162">
        <v>0.06</v>
      </c>
      <c r="T21" s="254"/>
      <c r="U21" s="70">
        <v>26</v>
      </c>
      <c r="X21" s="255"/>
    </row>
    <row r="22" s="48" customFormat="1" ht="16" spans="1:24">
      <c r="A22" s="231" t="s">
        <v>2292</v>
      </c>
      <c r="B22" s="62"/>
      <c r="C22" s="62"/>
      <c r="D22" s="232"/>
      <c r="E22" s="232"/>
      <c r="F22" s="233"/>
      <c r="G22" s="234" t="str">
        <f>_xlfn.IFNA(IF(VLOOKUP($F22,'3.框架内物料'!$A:$E,2,0)=0,"请勿填写",VLOOKUP($F22,'3.框架内物料'!$A:$E,2,0)),"")</f>
        <v/>
      </c>
      <c r="H22" s="235" t="str">
        <f>_xlfn.IFNA(VLOOKUP($F22,'3.框架内物料'!$A:$E,4,0),"")</f>
        <v/>
      </c>
      <c r="I22" s="234" t="str">
        <f>_xlfn.IFNA(VLOOKUP($F22,'3.框架内物料'!$A:$E,5,0),"")</f>
        <v/>
      </c>
      <c r="J22" s="240" t="str">
        <f>_xlfn.IFNA(VLOOKUP($F22,'3.框架内物料'!$A:$F,6,0),"")</f>
        <v/>
      </c>
      <c r="K22" s="240" t="str">
        <f>_xlfn.IFNA(VLOOKUP($F22,'3.框架内物料'!$A:$F,6,0),"")</f>
        <v/>
      </c>
      <c r="L22" s="127"/>
      <c r="M22" s="127"/>
      <c r="N22" s="135"/>
      <c r="O22" s="135"/>
      <c r="P22" s="244">
        <f t="shared" si="3"/>
        <v>0</v>
      </c>
      <c r="Q22" s="244">
        <f t="shared" si="4"/>
        <v>0</v>
      </c>
      <c r="R22" s="250">
        <f t="shared" si="5"/>
        <v>0</v>
      </c>
      <c r="S22" s="162">
        <v>0.06</v>
      </c>
      <c r="T22" s="254"/>
      <c r="U22" s="70">
        <v>28</v>
      </c>
      <c r="X22" s="255"/>
    </row>
    <row r="23" s="48" customFormat="1" ht="16" spans="1:21">
      <c r="A23" s="231" t="s">
        <v>2292</v>
      </c>
      <c r="B23" s="62"/>
      <c r="C23" s="62"/>
      <c r="D23" s="62"/>
      <c r="E23" s="62"/>
      <c r="F23" s="233"/>
      <c r="G23" s="234" t="str">
        <f>_xlfn.IFNA(IF(VLOOKUP($F23,'3.框架内物料'!$A:$E,2,0)=0,"请勿填写",VLOOKUP($F23,'3.框架内物料'!$A:$E,2,0)),"")</f>
        <v/>
      </c>
      <c r="H23" s="235" t="str">
        <f>_xlfn.IFNA(VLOOKUP($F23,'3.框架内物料'!$A:$E,4,0),"")</f>
        <v/>
      </c>
      <c r="I23" s="234" t="str">
        <f>_xlfn.IFNA(VLOOKUP($F23,'3.框架内物料'!$A:$E,5,0),"")</f>
        <v/>
      </c>
      <c r="J23" s="240" t="str">
        <f>_xlfn.IFNA(VLOOKUP($F23,'3.框架内物料'!$A:$F,6,0),"")</f>
        <v/>
      </c>
      <c r="K23" s="240" t="str">
        <f>_xlfn.IFNA(VLOOKUP($F23,'3.框架内物料'!$A:$F,6,0),"")</f>
        <v/>
      </c>
      <c r="L23" s="127"/>
      <c r="M23" s="127"/>
      <c r="N23" s="135"/>
      <c r="O23" s="135"/>
      <c r="P23" s="244">
        <f t="shared" si="3"/>
        <v>0</v>
      </c>
      <c r="Q23" s="244">
        <f t="shared" si="4"/>
        <v>0</v>
      </c>
      <c r="R23" s="250">
        <f t="shared" si="5"/>
        <v>0</v>
      </c>
      <c r="S23" s="162">
        <v>0.06</v>
      </c>
      <c r="T23" s="254"/>
      <c r="U23" s="70">
        <v>29</v>
      </c>
    </row>
    <row r="24" s="48" customFormat="1" ht="16" spans="1:21">
      <c r="A24" s="231" t="s">
        <v>2292</v>
      </c>
      <c r="B24" s="62"/>
      <c r="C24" s="62"/>
      <c r="D24" s="62"/>
      <c r="E24" s="62"/>
      <c r="F24" s="233"/>
      <c r="G24" s="234" t="str">
        <f>_xlfn.IFNA(IF(VLOOKUP($F24,'3.框架内物料'!$A:$E,2,0)=0,"请勿填写",VLOOKUP($F24,'3.框架内物料'!$A:$E,2,0)),"")</f>
        <v/>
      </c>
      <c r="H24" s="235" t="str">
        <f>_xlfn.IFNA(VLOOKUP($F24,'3.框架内物料'!$A:$E,4,0),"")</f>
        <v/>
      </c>
      <c r="I24" s="234" t="str">
        <f>_xlfn.IFNA(VLOOKUP($F24,'3.框架内物料'!$A:$E,5,0),"")</f>
        <v/>
      </c>
      <c r="J24" s="240" t="str">
        <f>_xlfn.IFNA(VLOOKUP($F24,'3.框架内物料'!$A:$F,6,0),"")</f>
        <v/>
      </c>
      <c r="K24" s="240" t="str">
        <f>_xlfn.IFNA(VLOOKUP($F24,'3.框架内物料'!$A:$F,6,0),"")</f>
        <v/>
      </c>
      <c r="L24" s="127"/>
      <c r="M24" s="127"/>
      <c r="N24" s="135"/>
      <c r="O24" s="135"/>
      <c r="P24" s="244">
        <f t="shared" si="3"/>
        <v>0</v>
      </c>
      <c r="Q24" s="244">
        <f t="shared" si="4"/>
        <v>0</v>
      </c>
      <c r="R24" s="250">
        <f t="shared" si="5"/>
        <v>0</v>
      </c>
      <c r="S24" s="162">
        <v>0.06</v>
      </c>
      <c r="T24" s="254"/>
      <c r="U24" s="70">
        <v>31</v>
      </c>
    </row>
    <row r="25" s="45" customFormat="1" ht="16" spans="1:21">
      <c r="A25" s="231" t="s">
        <v>2292</v>
      </c>
      <c r="B25" s="62"/>
      <c r="C25" s="62"/>
      <c r="D25" s="232"/>
      <c r="E25" s="232"/>
      <c r="F25" s="233"/>
      <c r="G25" s="234" t="str">
        <f>_xlfn.IFNA(IF(VLOOKUP($F25,'3.框架内物料'!$A:$E,2,0)=0,"请勿填写",VLOOKUP($F25,'3.框架内物料'!$A:$E,2,0)),"")</f>
        <v/>
      </c>
      <c r="H25" s="235" t="str">
        <f>_xlfn.IFNA(VLOOKUP($F25,'3.框架内物料'!$A:$E,4,0),"")</f>
        <v/>
      </c>
      <c r="I25" s="234" t="str">
        <f>_xlfn.IFNA(VLOOKUP($F25,'3.框架内物料'!$A:$E,5,0),"")</f>
        <v/>
      </c>
      <c r="J25" s="240" t="str">
        <f>_xlfn.IFNA(VLOOKUP($F25,'3.框架内物料'!$A:$F,6,0),"")</f>
        <v/>
      </c>
      <c r="K25" s="240" t="str">
        <f>_xlfn.IFNA(VLOOKUP($F25,'3.框架内物料'!$A:$F,6,0),"")</f>
        <v/>
      </c>
      <c r="L25" s="127"/>
      <c r="M25" s="127"/>
      <c r="N25" s="135"/>
      <c r="O25" s="135"/>
      <c r="P25" s="244">
        <f t="shared" si="3"/>
        <v>0</v>
      </c>
      <c r="Q25" s="244">
        <f t="shared" si="4"/>
        <v>0</v>
      </c>
      <c r="R25" s="250">
        <f t="shared" si="5"/>
        <v>0</v>
      </c>
      <c r="S25" s="162">
        <v>0.06</v>
      </c>
      <c r="T25" s="70"/>
      <c r="U25" s="70">
        <v>32</v>
      </c>
    </row>
    <row r="26" s="45" customFormat="1" ht="16" spans="1:21">
      <c r="A26" s="231" t="s">
        <v>2292</v>
      </c>
      <c r="B26" s="62"/>
      <c r="C26" s="62"/>
      <c r="D26" s="232"/>
      <c r="E26" s="232"/>
      <c r="F26" s="233"/>
      <c r="G26" s="234" t="str">
        <f>_xlfn.IFNA(IF(VLOOKUP($F26,'3.框架内物料'!$A:$E,2,0)=0,"请勿填写",VLOOKUP($F26,'3.框架内物料'!$A:$E,2,0)),"")</f>
        <v/>
      </c>
      <c r="H26" s="235" t="str">
        <f>_xlfn.IFNA(VLOOKUP($F26,'3.框架内物料'!$A:$E,4,0),"")</f>
        <v/>
      </c>
      <c r="I26" s="234" t="str">
        <f>_xlfn.IFNA(VLOOKUP($F26,'3.框架内物料'!$A:$E,5,0),"")</f>
        <v/>
      </c>
      <c r="J26" s="240" t="str">
        <f>_xlfn.IFNA(VLOOKUP($F26,'3.框架内物料'!$A:$F,6,0),"")</f>
        <v/>
      </c>
      <c r="K26" s="240" t="str">
        <f>_xlfn.IFNA(VLOOKUP($F26,'3.框架内物料'!$A:$F,6,0),"")</f>
        <v/>
      </c>
      <c r="L26" s="127"/>
      <c r="M26" s="127"/>
      <c r="N26" s="135"/>
      <c r="O26" s="135"/>
      <c r="P26" s="244">
        <f t="shared" si="3"/>
        <v>0</v>
      </c>
      <c r="Q26" s="244">
        <f t="shared" si="4"/>
        <v>0</v>
      </c>
      <c r="R26" s="250">
        <f t="shared" si="5"/>
        <v>0</v>
      </c>
      <c r="S26" s="162">
        <v>0.06</v>
      </c>
      <c r="T26" s="70"/>
      <c r="U26" s="70">
        <v>34</v>
      </c>
    </row>
    <row r="27" s="45" customFormat="1" ht="17.6" spans="1:21">
      <c r="A27" s="66"/>
      <c r="B27" s="67"/>
      <c r="C27" s="67"/>
      <c r="D27" s="67"/>
      <c r="E27" s="6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245" t="s">
        <v>2293</v>
      </c>
      <c r="Q27" s="251"/>
      <c r="R27" s="252"/>
      <c r="S27" s="176"/>
      <c r="T27" s="176"/>
      <c r="U27" s="176"/>
    </row>
    <row r="28" s="45" customFormat="1" ht="17.6" spans="1:21">
      <c r="A28" s="68"/>
      <c r="B28" s="69"/>
      <c r="C28" s="69"/>
      <c r="D28" s="69"/>
      <c r="E28" s="6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246">
        <f>SUM(P20:P26)</f>
        <v>0</v>
      </c>
      <c r="Q28" s="246">
        <f>SUM(Q20:Q26)</f>
        <v>0</v>
      </c>
      <c r="R28" s="246">
        <f>Q28-P28</f>
        <v>0</v>
      </c>
      <c r="S28" s="68"/>
      <c r="T28" s="88"/>
      <c r="U28" s="177"/>
    </row>
    <row r="29" s="48" customFormat="1" ht="16" spans="1:21">
      <c r="A29" s="231" t="s">
        <v>2294</v>
      </c>
      <c r="B29" s="62" t="s">
        <v>2295</v>
      </c>
      <c r="C29" s="62" t="s">
        <v>2296</v>
      </c>
      <c r="D29" s="62"/>
      <c r="E29" s="62"/>
      <c r="F29" s="233"/>
      <c r="G29" s="234" t="str">
        <f>_xlfn.IFNA(IF(VLOOKUP($F29,'3.框架内物料'!$A:$E,2,0)=0,"请勿填写",VLOOKUP($F29,'3.框架内物料'!$A:$E,2,0)),"")</f>
        <v/>
      </c>
      <c r="H29" s="235" t="str">
        <f>_xlfn.IFNA(VLOOKUP($F29,'3.框架内物料'!$A:$E,4,0),"")</f>
        <v/>
      </c>
      <c r="I29" s="234" t="str">
        <f>_xlfn.IFNA(VLOOKUP($F29,'3.框架内物料'!$A:$E,5,0),"")</f>
        <v/>
      </c>
      <c r="J29" s="240" t="str">
        <f>_xlfn.IFNA(VLOOKUP($F29,'3.框架内物料'!$A:$F,6,0),"")</f>
        <v/>
      </c>
      <c r="K29" s="240" t="str">
        <f>_xlfn.IFNA(VLOOKUP($F29,'3.框架内物料'!$A:$F,6,0),"")</f>
        <v/>
      </c>
      <c r="L29" s="127"/>
      <c r="M29" s="127"/>
      <c r="N29" s="135"/>
      <c r="O29" s="135"/>
      <c r="P29" s="244">
        <f t="shared" si="3"/>
        <v>0</v>
      </c>
      <c r="Q29" s="244">
        <f t="shared" si="4"/>
        <v>0</v>
      </c>
      <c r="R29" s="250">
        <f t="shared" si="5"/>
        <v>0</v>
      </c>
      <c r="S29" s="162">
        <v>0.06</v>
      </c>
      <c r="T29" s="254"/>
      <c r="U29" s="70">
        <v>37</v>
      </c>
    </row>
    <row r="30" s="48" customFormat="1" ht="16" spans="1:24">
      <c r="A30" s="231" t="s">
        <v>2294</v>
      </c>
      <c r="B30" s="62" t="s">
        <v>2295</v>
      </c>
      <c r="C30" s="62" t="s">
        <v>2297</v>
      </c>
      <c r="D30" s="232"/>
      <c r="E30" s="232"/>
      <c r="F30" s="233"/>
      <c r="G30" s="234" t="str">
        <f>_xlfn.IFNA(IF(VLOOKUP($F30,'3.框架内物料'!$A:$E,2,0)=0,"请勿填写",VLOOKUP($F30,'3.框架内物料'!$A:$E,2,0)),"")</f>
        <v/>
      </c>
      <c r="H30" s="235" t="str">
        <f>_xlfn.IFNA(VLOOKUP($F30,'3.框架内物料'!$A:$E,4,0),"")</f>
        <v/>
      </c>
      <c r="I30" s="234" t="str">
        <f>_xlfn.IFNA(VLOOKUP($F30,'3.框架内物料'!$A:$E,5,0),"")</f>
        <v/>
      </c>
      <c r="J30" s="240" t="str">
        <f>_xlfn.IFNA(VLOOKUP($F30,'3.框架内物料'!$A:$F,6,0),"")</f>
        <v/>
      </c>
      <c r="K30" s="240" t="str">
        <f>_xlfn.IFNA(VLOOKUP($F30,'3.框架内物料'!$A:$F,6,0),"")</f>
        <v/>
      </c>
      <c r="L30" s="127"/>
      <c r="M30" s="127"/>
      <c r="N30" s="127"/>
      <c r="O30" s="127"/>
      <c r="P30" s="244">
        <f t="shared" si="3"/>
        <v>0</v>
      </c>
      <c r="Q30" s="244">
        <f t="shared" si="4"/>
        <v>0</v>
      </c>
      <c r="R30" s="250">
        <f t="shared" si="5"/>
        <v>0</v>
      </c>
      <c r="S30" s="162">
        <v>0.06</v>
      </c>
      <c r="T30" s="254"/>
      <c r="U30" s="70">
        <v>38</v>
      </c>
      <c r="X30" s="255"/>
    </row>
    <row r="31" s="48" customFormat="1" ht="16" spans="1:24">
      <c r="A31" s="231" t="s">
        <v>2294</v>
      </c>
      <c r="B31" s="62" t="s">
        <v>2298</v>
      </c>
      <c r="C31" s="62" t="s">
        <v>2299</v>
      </c>
      <c r="D31" s="232"/>
      <c r="E31" s="232"/>
      <c r="F31" s="233"/>
      <c r="G31" s="234" t="str">
        <f>_xlfn.IFNA(IF(VLOOKUP($F31,'3.框架内物料'!$A:$E,2,0)=0,"请勿填写",VLOOKUP($F31,'3.框架内物料'!$A:$E,2,0)),"")</f>
        <v/>
      </c>
      <c r="H31" s="235" t="str">
        <f>_xlfn.IFNA(VLOOKUP($F31,'3.框架内物料'!$A:$E,4,0),"")</f>
        <v/>
      </c>
      <c r="I31" s="234" t="str">
        <f>_xlfn.IFNA(VLOOKUP($F31,'3.框架内物料'!$A:$E,5,0),"")</f>
        <v/>
      </c>
      <c r="J31" s="240" t="str">
        <f>_xlfn.IFNA(VLOOKUP($F31,'3.框架内物料'!$A:$F,6,0),"")</f>
        <v/>
      </c>
      <c r="K31" s="240" t="str">
        <f>_xlfn.IFNA(VLOOKUP($F31,'3.框架内物料'!$A:$F,6,0),"")</f>
        <v/>
      </c>
      <c r="L31" s="127"/>
      <c r="M31" s="127"/>
      <c r="N31" s="135"/>
      <c r="O31" s="135"/>
      <c r="P31" s="244">
        <f t="shared" si="3"/>
        <v>0</v>
      </c>
      <c r="Q31" s="244">
        <f t="shared" si="4"/>
        <v>0</v>
      </c>
      <c r="R31" s="250">
        <f t="shared" si="5"/>
        <v>0</v>
      </c>
      <c r="S31" s="162">
        <v>0.06</v>
      </c>
      <c r="T31" s="254"/>
      <c r="U31" s="70">
        <v>40</v>
      </c>
      <c r="X31" s="255"/>
    </row>
    <row r="32" s="48" customFormat="1" ht="16" spans="1:21">
      <c r="A32" s="231" t="s">
        <v>2294</v>
      </c>
      <c r="B32" s="62" t="s">
        <v>2300</v>
      </c>
      <c r="C32" s="62" t="s">
        <v>2301</v>
      </c>
      <c r="D32" s="62"/>
      <c r="E32" s="62"/>
      <c r="F32" s="233"/>
      <c r="G32" s="234" t="str">
        <f>_xlfn.IFNA(IF(VLOOKUP($F32,'3.框架内物料'!$A:$E,2,0)=0,"请勿填写",VLOOKUP($F32,'3.框架内物料'!$A:$E,2,0)),"")</f>
        <v/>
      </c>
      <c r="H32" s="235" t="str">
        <f>_xlfn.IFNA(VLOOKUP($F32,'3.框架内物料'!$A:$E,4,0),"")</f>
        <v/>
      </c>
      <c r="I32" s="234" t="str">
        <f>_xlfn.IFNA(VLOOKUP($F32,'3.框架内物料'!$A:$E,5,0),"")</f>
        <v/>
      </c>
      <c r="J32" s="240" t="str">
        <f>_xlfn.IFNA(VLOOKUP($F32,'3.框架内物料'!$A:$F,6,0),"")</f>
        <v/>
      </c>
      <c r="K32" s="240" t="str">
        <f>_xlfn.IFNA(VLOOKUP($F32,'3.框架内物料'!$A:$F,6,0),"")</f>
        <v/>
      </c>
      <c r="L32" s="127"/>
      <c r="M32" s="127"/>
      <c r="N32" s="135"/>
      <c r="O32" s="135"/>
      <c r="P32" s="244">
        <f t="shared" si="3"/>
        <v>0</v>
      </c>
      <c r="Q32" s="244">
        <f t="shared" si="4"/>
        <v>0</v>
      </c>
      <c r="R32" s="250">
        <f t="shared" si="5"/>
        <v>0</v>
      </c>
      <c r="S32" s="162">
        <v>0.06</v>
      </c>
      <c r="T32" s="254"/>
      <c r="U32" s="70">
        <v>41</v>
      </c>
    </row>
    <row r="33" s="48" customFormat="1" ht="16" spans="1:21">
      <c r="A33" s="231" t="s">
        <v>2294</v>
      </c>
      <c r="B33" s="62" t="s">
        <v>2302</v>
      </c>
      <c r="C33" s="62" t="s">
        <v>2303</v>
      </c>
      <c r="D33" s="62"/>
      <c r="E33" s="62"/>
      <c r="F33" s="233"/>
      <c r="G33" s="234" t="str">
        <f>_xlfn.IFNA(IF(VLOOKUP($F33,'3.框架内物料'!$A:$E,2,0)=0,"请勿填写",VLOOKUP($F33,'3.框架内物料'!$A:$E,2,0)),"")</f>
        <v/>
      </c>
      <c r="H33" s="235" t="str">
        <f>_xlfn.IFNA(VLOOKUP($F33,'3.框架内物料'!$A:$E,4,0),"")</f>
        <v/>
      </c>
      <c r="I33" s="234" t="str">
        <f>_xlfn.IFNA(VLOOKUP($F33,'3.框架内物料'!$A:$E,5,0),"")</f>
        <v/>
      </c>
      <c r="J33" s="240" t="str">
        <f>_xlfn.IFNA(VLOOKUP($F33,'3.框架内物料'!$A:$F,6,0),"")</f>
        <v/>
      </c>
      <c r="K33" s="240" t="str">
        <f>_xlfn.IFNA(VLOOKUP($F33,'3.框架内物料'!$A:$F,6,0),"")</f>
        <v/>
      </c>
      <c r="L33" s="127"/>
      <c r="M33" s="127"/>
      <c r="N33" s="135"/>
      <c r="O33" s="135"/>
      <c r="P33" s="244">
        <f t="shared" si="3"/>
        <v>0</v>
      </c>
      <c r="Q33" s="244">
        <f t="shared" si="4"/>
        <v>0</v>
      </c>
      <c r="R33" s="250">
        <f t="shared" si="5"/>
        <v>0</v>
      </c>
      <c r="S33" s="162">
        <v>0.06</v>
      </c>
      <c r="T33" s="254"/>
      <c r="U33" s="70">
        <v>43</v>
      </c>
    </row>
    <row r="34" s="48" customFormat="1" ht="16" spans="1:24">
      <c r="A34" s="231" t="s">
        <v>2294</v>
      </c>
      <c r="B34" s="62"/>
      <c r="C34" s="62"/>
      <c r="D34" s="232"/>
      <c r="E34" s="232"/>
      <c r="F34" s="233"/>
      <c r="G34" s="234" t="str">
        <f>_xlfn.IFNA(IF(VLOOKUP($F34,'3.框架内物料'!$A:$E,2,0)=0,"请勿填写",VLOOKUP($F34,'3.框架内物料'!$A:$E,2,0)),"")</f>
        <v/>
      </c>
      <c r="H34" s="235" t="str">
        <f>_xlfn.IFNA(VLOOKUP($F34,'3.框架内物料'!$A:$E,4,0),"")</f>
        <v/>
      </c>
      <c r="I34" s="234" t="str">
        <f>_xlfn.IFNA(VLOOKUP($F34,'3.框架内物料'!$A:$E,5,0),"")</f>
        <v/>
      </c>
      <c r="J34" s="240" t="str">
        <f>_xlfn.IFNA(VLOOKUP($F34,'3.框架内物料'!$A:$F,6,0),"")</f>
        <v/>
      </c>
      <c r="K34" s="240" t="str">
        <f>_xlfn.IFNA(VLOOKUP($F34,'3.框架内物料'!$A:$F,6,0),"")</f>
        <v/>
      </c>
      <c r="L34" s="127"/>
      <c r="M34" s="127"/>
      <c r="N34" s="135"/>
      <c r="O34" s="135"/>
      <c r="P34" s="244">
        <f t="shared" si="3"/>
        <v>0</v>
      </c>
      <c r="Q34" s="244">
        <f t="shared" si="4"/>
        <v>0</v>
      </c>
      <c r="R34" s="250">
        <f t="shared" si="5"/>
        <v>0</v>
      </c>
      <c r="S34" s="162">
        <v>0.06</v>
      </c>
      <c r="T34" s="254"/>
      <c r="U34" s="70">
        <v>44</v>
      </c>
      <c r="X34" s="255"/>
    </row>
    <row r="35" s="48" customFormat="1" ht="16" spans="1:24">
      <c r="A35" s="231" t="s">
        <v>2294</v>
      </c>
      <c r="B35" s="62"/>
      <c r="C35" s="62"/>
      <c r="D35" s="232"/>
      <c r="E35" s="232"/>
      <c r="F35" s="233"/>
      <c r="G35" s="234" t="str">
        <f>_xlfn.IFNA(IF(VLOOKUP($F35,'3.框架内物料'!$A:$E,2,0)=0,"请勿填写",VLOOKUP($F35,'3.框架内物料'!$A:$E,2,0)),"")</f>
        <v/>
      </c>
      <c r="H35" s="235" t="str">
        <f>_xlfn.IFNA(VLOOKUP($F35,'3.框架内物料'!$A:$E,4,0),"")</f>
        <v/>
      </c>
      <c r="I35" s="234" t="str">
        <f>_xlfn.IFNA(VLOOKUP($F35,'3.框架内物料'!$A:$E,5,0),"")</f>
        <v/>
      </c>
      <c r="J35" s="240" t="str">
        <f>_xlfn.IFNA(VLOOKUP($F35,'3.框架内物料'!$A:$F,6,0),"")</f>
        <v/>
      </c>
      <c r="K35" s="240" t="str">
        <f>_xlfn.IFNA(VLOOKUP($F35,'3.框架内物料'!$A:$F,6,0),"")</f>
        <v/>
      </c>
      <c r="L35" s="127"/>
      <c r="M35" s="127"/>
      <c r="N35" s="135"/>
      <c r="O35" s="135"/>
      <c r="P35" s="244">
        <f t="shared" si="3"/>
        <v>0</v>
      </c>
      <c r="Q35" s="244">
        <f t="shared" si="4"/>
        <v>0</v>
      </c>
      <c r="R35" s="250">
        <f t="shared" si="5"/>
        <v>0</v>
      </c>
      <c r="S35" s="162">
        <v>0.06</v>
      </c>
      <c r="T35" s="254"/>
      <c r="U35" s="70">
        <v>46</v>
      </c>
      <c r="X35" s="255"/>
    </row>
    <row r="36" s="48" customFormat="1" ht="17.6" spans="1:24">
      <c r="A36" s="66"/>
      <c r="B36" s="67"/>
      <c r="C36" s="67"/>
      <c r="D36" s="67"/>
      <c r="E36" s="6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245" t="s">
        <v>2304</v>
      </c>
      <c r="Q36" s="251"/>
      <c r="R36" s="252"/>
      <c r="S36" s="176"/>
      <c r="T36" s="176"/>
      <c r="U36" s="176"/>
      <c r="X36" s="255"/>
    </row>
    <row r="37" s="48" customFormat="1" ht="17.6" spans="1:24">
      <c r="A37" s="68"/>
      <c r="B37" s="69"/>
      <c r="C37" s="69"/>
      <c r="D37" s="69"/>
      <c r="E37" s="69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246">
        <f>SUM(P29:P35)</f>
        <v>0</v>
      </c>
      <c r="Q37" s="246">
        <f>SUM(Q29:Q35)</f>
        <v>0</v>
      </c>
      <c r="R37" s="246">
        <f>Q37-P37</f>
        <v>0</v>
      </c>
      <c r="S37" s="68"/>
      <c r="T37" s="88"/>
      <c r="U37" s="177"/>
      <c r="X37" s="255"/>
    </row>
    <row r="38" s="48" customFormat="1" ht="16" spans="1:21">
      <c r="A38" s="231" t="s">
        <v>2305</v>
      </c>
      <c r="B38" s="62" t="s">
        <v>2306</v>
      </c>
      <c r="C38" s="62"/>
      <c r="D38" s="62"/>
      <c r="E38" s="62"/>
      <c r="F38" s="233"/>
      <c r="G38" s="234" t="str">
        <f>_xlfn.IFNA(IF(VLOOKUP($F38,'3.框架内物料'!$A:$E,2,0)=0,"请勿填写",VLOOKUP($F38,'3.框架内物料'!$A:$E,2,0)),"")</f>
        <v/>
      </c>
      <c r="H38" s="235" t="str">
        <f>_xlfn.IFNA(VLOOKUP($F38,'3.框架内物料'!$A:$E,4,0),"")</f>
        <v/>
      </c>
      <c r="I38" s="234" t="str">
        <f>_xlfn.IFNA(VLOOKUP($F38,'3.框架内物料'!$A:$E,5,0),"")</f>
        <v/>
      </c>
      <c r="J38" s="240" t="str">
        <f>_xlfn.IFNA(VLOOKUP($F38,'3.框架内物料'!$A:$F,6,0),"")</f>
        <v/>
      </c>
      <c r="K38" s="240" t="str">
        <f>_xlfn.IFNA(VLOOKUP($F38,'3.框架内物料'!$A:$F,6,0),"")</f>
        <v/>
      </c>
      <c r="L38" s="127"/>
      <c r="M38" s="127"/>
      <c r="N38" s="135"/>
      <c r="O38" s="135"/>
      <c r="P38" s="244">
        <f t="shared" si="3"/>
        <v>0</v>
      </c>
      <c r="Q38" s="244">
        <f t="shared" si="4"/>
        <v>0</v>
      </c>
      <c r="R38" s="250">
        <f t="shared" si="5"/>
        <v>0</v>
      </c>
      <c r="S38" s="162">
        <v>0.06</v>
      </c>
      <c r="T38" s="254"/>
      <c r="U38" s="70">
        <v>49</v>
      </c>
    </row>
    <row r="39" s="48" customFormat="1" ht="16" spans="1:24">
      <c r="A39" s="231" t="s">
        <v>2305</v>
      </c>
      <c r="B39" s="62" t="s">
        <v>2307</v>
      </c>
      <c r="C39" s="62"/>
      <c r="D39" s="62"/>
      <c r="E39" s="62"/>
      <c r="F39" s="233"/>
      <c r="G39" s="234" t="str">
        <f>_xlfn.IFNA(IF(VLOOKUP($F39,'3.框架内物料'!$A:$E,2,0)=0,"请勿填写",VLOOKUP($F39,'3.框架内物料'!$A:$E,2,0)),"")</f>
        <v/>
      </c>
      <c r="H39" s="235" t="str">
        <f>_xlfn.IFNA(VLOOKUP($F39,'3.框架内物料'!$A:$E,4,0),"")</f>
        <v/>
      </c>
      <c r="I39" s="234" t="str">
        <f>_xlfn.IFNA(VLOOKUP($F39,'3.框架内物料'!$A:$E,5,0),"")</f>
        <v/>
      </c>
      <c r="J39" s="240" t="str">
        <f>_xlfn.IFNA(VLOOKUP($F39,'3.框架内物料'!$A:$F,6,0),"")</f>
        <v/>
      </c>
      <c r="K39" s="240" t="str">
        <f>_xlfn.IFNA(VLOOKUP($F39,'3.框架内物料'!$A:$F,6,0),"")</f>
        <v/>
      </c>
      <c r="L39" s="127"/>
      <c r="M39" s="127"/>
      <c r="N39" s="135"/>
      <c r="O39" s="135"/>
      <c r="P39" s="244">
        <f t="shared" si="3"/>
        <v>0</v>
      </c>
      <c r="Q39" s="244">
        <f t="shared" si="4"/>
        <v>0</v>
      </c>
      <c r="R39" s="250">
        <f t="shared" si="5"/>
        <v>0</v>
      </c>
      <c r="S39" s="162">
        <v>0.06</v>
      </c>
      <c r="T39" s="254"/>
      <c r="U39" s="70">
        <v>50</v>
      </c>
      <c r="X39" s="255"/>
    </row>
    <row r="40" s="45" customFormat="1" ht="16" spans="1:21">
      <c r="A40" s="231" t="s">
        <v>2305</v>
      </c>
      <c r="B40" s="70" t="s">
        <v>2308</v>
      </c>
      <c r="C40" s="62"/>
      <c r="D40" s="62"/>
      <c r="E40" s="62"/>
      <c r="F40" s="233"/>
      <c r="G40" s="234" t="str">
        <f>_xlfn.IFNA(IF(VLOOKUP($F40,'3.框架内物料'!$A:$E,2,0)=0,"请勿填写",VLOOKUP($F40,'3.框架内物料'!$A:$E,2,0)),"")</f>
        <v/>
      </c>
      <c r="H40" s="235" t="str">
        <f>_xlfn.IFNA(VLOOKUP($F40,'3.框架内物料'!$A:$E,4,0),"")</f>
        <v/>
      </c>
      <c r="I40" s="234" t="str">
        <f>_xlfn.IFNA(VLOOKUP($F40,'3.框架内物料'!$A:$E,5,0),"")</f>
        <v/>
      </c>
      <c r="J40" s="240" t="str">
        <f>_xlfn.IFNA(VLOOKUP($F40,'3.框架内物料'!$A:$F,6,0),"")</f>
        <v/>
      </c>
      <c r="K40" s="240" t="str">
        <f>_xlfn.IFNA(VLOOKUP($F40,'3.框架内物料'!$A:$F,6,0),"")</f>
        <v/>
      </c>
      <c r="L40" s="127"/>
      <c r="M40" s="127"/>
      <c r="N40" s="135"/>
      <c r="O40" s="135"/>
      <c r="P40" s="244">
        <f t="shared" si="3"/>
        <v>0</v>
      </c>
      <c r="Q40" s="244">
        <f t="shared" si="4"/>
        <v>0</v>
      </c>
      <c r="R40" s="250">
        <f t="shared" si="5"/>
        <v>0</v>
      </c>
      <c r="S40" s="162">
        <v>0.06</v>
      </c>
      <c r="T40" s="70"/>
      <c r="U40" s="70">
        <v>52</v>
      </c>
    </row>
    <row r="41" s="45" customFormat="1" ht="16" spans="1:21">
      <c r="A41" s="231" t="s">
        <v>2305</v>
      </c>
      <c r="B41" s="62" t="s">
        <v>2309</v>
      </c>
      <c r="C41" s="62"/>
      <c r="D41" s="62"/>
      <c r="E41" s="62"/>
      <c r="F41" s="233"/>
      <c r="G41" s="234" t="str">
        <f>_xlfn.IFNA(IF(VLOOKUP($F41,'3.框架内物料'!$A:$E,2,0)=0,"请勿填写",VLOOKUP($F41,'3.框架内物料'!$A:$E,2,0)),"")</f>
        <v/>
      </c>
      <c r="H41" s="235" t="str">
        <f>_xlfn.IFNA(VLOOKUP($F41,'3.框架内物料'!$A:$E,4,0),"")</f>
        <v/>
      </c>
      <c r="I41" s="234" t="str">
        <f>_xlfn.IFNA(VLOOKUP($F41,'3.框架内物料'!$A:$E,5,0),"")</f>
        <v/>
      </c>
      <c r="J41" s="240" t="str">
        <f>_xlfn.IFNA(VLOOKUP($F41,'3.框架内物料'!$A:$F,6,0),"")</f>
        <v/>
      </c>
      <c r="K41" s="240" t="str">
        <f>_xlfn.IFNA(VLOOKUP($F41,'3.框架内物料'!$A:$F,6,0),"")</f>
        <v/>
      </c>
      <c r="L41" s="127"/>
      <c r="M41" s="127"/>
      <c r="N41" s="127"/>
      <c r="O41" s="127"/>
      <c r="P41" s="244">
        <f t="shared" si="3"/>
        <v>0</v>
      </c>
      <c r="Q41" s="244">
        <f t="shared" si="4"/>
        <v>0</v>
      </c>
      <c r="R41" s="250">
        <f t="shared" si="5"/>
        <v>0</v>
      </c>
      <c r="S41" s="162">
        <v>0.06</v>
      </c>
      <c r="T41" s="70"/>
      <c r="U41" s="70">
        <v>53</v>
      </c>
    </row>
    <row r="42" s="45" customFormat="1" ht="16" spans="1:21">
      <c r="A42" s="231" t="s">
        <v>2305</v>
      </c>
      <c r="B42" s="62"/>
      <c r="C42" s="62"/>
      <c r="D42" s="62"/>
      <c r="E42" s="62"/>
      <c r="F42" s="233"/>
      <c r="G42" s="234" t="str">
        <f>_xlfn.IFNA(IF(VLOOKUP($F42,'3.框架内物料'!$A:$E,2,0)=0,"请勿填写",VLOOKUP($F42,'3.框架内物料'!$A:$E,2,0)),"")</f>
        <v/>
      </c>
      <c r="H42" s="235" t="str">
        <f>_xlfn.IFNA(VLOOKUP($F42,'3.框架内物料'!$A:$E,4,0),"")</f>
        <v/>
      </c>
      <c r="I42" s="234" t="str">
        <f>_xlfn.IFNA(VLOOKUP($F42,'3.框架内物料'!$A:$E,5,0),"")</f>
        <v/>
      </c>
      <c r="J42" s="240" t="str">
        <f>_xlfn.IFNA(VLOOKUP($F42,'3.框架内物料'!$A:$F,6,0),"")</f>
        <v/>
      </c>
      <c r="K42" s="240" t="str">
        <f>_xlfn.IFNA(VLOOKUP($F42,'3.框架内物料'!$A:$F,6,0),"")</f>
        <v/>
      </c>
      <c r="L42" s="127"/>
      <c r="M42" s="127"/>
      <c r="N42" s="135"/>
      <c r="O42" s="135"/>
      <c r="P42" s="244">
        <f t="shared" si="3"/>
        <v>0</v>
      </c>
      <c r="Q42" s="244">
        <f t="shared" si="4"/>
        <v>0</v>
      </c>
      <c r="R42" s="250">
        <f t="shared" si="5"/>
        <v>0</v>
      </c>
      <c r="S42" s="162">
        <v>0.06</v>
      </c>
      <c r="T42" s="70"/>
      <c r="U42" s="70">
        <v>55</v>
      </c>
    </row>
    <row r="43" s="48" customFormat="1" ht="16" spans="1:21">
      <c r="A43" s="231" t="s">
        <v>2305</v>
      </c>
      <c r="B43" s="62"/>
      <c r="C43" s="62"/>
      <c r="D43" s="62"/>
      <c r="E43" s="62"/>
      <c r="F43" s="233"/>
      <c r="G43" s="234" t="str">
        <f>_xlfn.IFNA(IF(VLOOKUP($F43,'3.框架内物料'!$A:$E,2,0)=0,"请勿填写",VLOOKUP($F43,'3.框架内物料'!$A:$E,2,0)),"")</f>
        <v/>
      </c>
      <c r="H43" s="235" t="str">
        <f>_xlfn.IFNA(VLOOKUP($F43,'3.框架内物料'!$A:$E,4,0),"")</f>
        <v/>
      </c>
      <c r="I43" s="234" t="str">
        <f>_xlfn.IFNA(VLOOKUP($F43,'3.框架内物料'!$A:$E,5,0),"")</f>
        <v/>
      </c>
      <c r="J43" s="240" t="str">
        <f>_xlfn.IFNA(VLOOKUP($F43,'3.框架内物料'!$A:$F,6,0),"")</f>
        <v/>
      </c>
      <c r="K43" s="240" t="str">
        <f>_xlfn.IFNA(VLOOKUP($F43,'3.框架内物料'!$A:$F,6,0),"")</f>
        <v/>
      </c>
      <c r="L43" s="127"/>
      <c r="M43" s="127"/>
      <c r="N43" s="135"/>
      <c r="O43" s="135"/>
      <c r="P43" s="244">
        <f t="shared" si="3"/>
        <v>0</v>
      </c>
      <c r="Q43" s="244">
        <f t="shared" si="4"/>
        <v>0</v>
      </c>
      <c r="R43" s="250">
        <f t="shared" si="5"/>
        <v>0</v>
      </c>
      <c r="S43" s="162">
        <v>0.06</v>
      </c>
      <c r="T43" s="254"/>
      <c r="U43" s="70">
        <v>56</v>
      </c>
    </row>
    <row r="44" s="48" customFormat="1" ht="16" spans="1:21">
      <c r="A44" s="231" t="s">
        <v>2305</v>
      </c>
      <c r="B44" s="62"/>
      <c r="C44" s="62"/>
      <c r="D44" s="62"/>
      <c r="E44" s="62"/>
      <c r="F44" s="233"/>
      <c r="G44" s="234" t="str">
        <f>_xlfn.IFNA(IF(VLOOKUP($F44,'3.框架内物料'!$A:$E,2,0)=0,"请勿填写",VLOOKUP($F44,'3.框架内物料'!$A:$E,2,0)),"")</f>
        <v/>
      </c>
      <c r="H44" s="235" t="str">
        <f>_xlfn.IFNA(VLOOKUP($F44,'3.框架内物料'!$A:$E,4,0),"")</f>
        <v/>
      </c>
      <c r="I44" s="234" t="str">
        <f>_xlfn.IFNA(VLOOKUP($F44,'3.框架内物料'!$A:$E,5,0),"")</f>
        <v/>
      </c>
      <c r="J44" s="240" t="str">
        <f>_xlfn.IFNA(VLOOKUP($F44,'3.框架内物料'!$A:$F,6,0),"")</f>
        <v/>
      </c>
      <c r="K44" s="240" t="str">
        <f>_xlfn.IFNA(VLOOKUP($F44,'3.框架内物料'!$A:$F,6,0),"")</f>
        <v/>
      </c>
      <c r="L44" s="127"/>
      <c r="M44" s="127"/>
      <c r="N44" s="135"/>
      <c r="O44" s="135"/>
      <c r="P44" s="244">
        <f t="shared" si="3"/>
        <v>0</v>
      </c>
      <c r="Q44" s="244">
        <f t="shared" si="4"/>
        <v>0</v>
      </c>
      <c r="R44" s="250">
        <f t="shared" si="5"/>
        <v>0</v>
      </c>
      <c r="S44" s="162">
        <v>0.06</v>
      </c>
      <c r="T44" s="254"/>
      <c r="U44" s="70">
        <v>58</v>
      </c>
    </row>
    <row r="45" s="48" customFormat="1" ht="17.6" spans="1:21">
      <c r="A45" s="66"/>
      <c r="B45" s="67"/>
      <c r="C45" s="67"/>
      <c r="D45" s="67"/>
      <c r="E45" s="6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245" t="s">
        <v>2310</v>
      </c>
      <c r="Q45" s="251"/>
      <c r="R45" s="252"/>
      <c r="S45" s="176"/>
      <c r="T45" s="176"/>
      <c r="U45" s="176"/>
    </row>
    <row r="46" s="48" customFormat="1" ht="17.6" spans="1:21">
      <c r="A46" s="68"/>
      <c r="B46" s="69"/>
      <c r="C46" s="69"/>
      <c r="D46" s="69"/>
      <c r="E46" s="69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246">
        <f>SUM(P38:P44)</f>
        <v>0</v>
      </c>
      <c r="Q46" s="246">
        <f>SUM(Q38:Q44)</f>
        <v>0</v>
      </c>
      <c r="R46" s="246">
        <f>Q46-P46</f>
        <v>0</v>
      </c>
      <c r="S46" s="68"/>
      <c r="T46" s="88"/>
      <c r="U46" s="177"/>
    </row>
    <row r="47" s="45" customFormat="1" ht="16" spans="1:21">
      <c r="A47" s="231" t="s">
        <v>2305</v>
      </c>
      <c r="B47" s="70" t="s">
        <v>2308</v>
      </c>
      <c r="C47" s="62"/>
      <c r="D47" s="62"/>
      <c r="E47" s="62"/>
      <c r="F47" s="233"/>
      <c r="G47" s="234" t="str">
        <f>_xlfn.IFNA(IF(VLOOKUP($F47,'3.框架内物料'!$A:$E,2,0)=0,"请勿填写",VLOOKUP($F47,'3.框架内物料'!$A:$E,2,0)),"")</f>
        <v/>
      </c>
      <c r="H47" s="235" t="str">
        <f>_xlfn.IFNA(VLOOKUP($F47,'3.框架内物料'!$A:$E,4,0),"")</f>
        <v/>
      </c>
      <c r="I47" s="234" t="str">
        <f>_xlfn.IFNA(VLOOKUP($F47,'3.框架内物料'!$A:$E,5,0),"")</f>
        <v/>
      </c>
      <c r="J47" s="240" t="str">
        <f>_xlfn.IFNA(VLOOKUP($F47,'3.框架内物料'!$A:$F,6,0),"")</f>
        <v/>
      </c>
      <c r="K47" s="240" t="str">
        <f>_xlfn.IFNA(VLOOKUP($F47,'3.框架内物料'!$A:$F,6,0),"")</f>
        <v/>
      </c>
      <c r="L47" s="127"/>
      <c r="M47" s="127"/>
      <c r="N47" s="135"/>
      <c r="O47" s="135"/>
      <c r="P47" s="244">
        <f t="shared" ref="P47:P50" si="6">IFERROR(N47*L47*J47,0)</f>
        <v>0</v>
      </c>
      <c r="Q47" s="244">
        <f t="shared" ref="Q47:Q50" si="7">IFERROR(K47*M47*O47,0)</f>
        <v>0</v>
      </c>
      <c r="R47" s="250">
        <f t="shared" ref="R47:R50" si="8">Q47-P47</f>
        <v>0</v>
      </c>
      <c r="S47" s="162">
        <v>0.06</v>
      </c>
      <c r="T47" s="70"/>
      <c r="U47" s="70">
        <v>52</v>
      </c>
    </row>
    <row r="48" s="45" customFormat="1" ht="16" spans="1:21">
      <c r="A48" s="231" t="s">
        <v>2305</v>
      </c>
      <c r="B48" s="62" t="s">
        <v>2309</v>
      </c>
      <c r="C48" s="62"/>
      <c r="D48" s="62"/>
      <c r="E48" s="62"/>
      <c r="F48" s="233"/>
      <c r="G48" s="234" t="str">
        <f>_xlfn.IFNA(IF(VLOOKUP($F48,'3.框架内物料'!$A:$E,2,0)=0,"请勿填写",VLOOKUP($F48,'3.框架内物料'!$A:$E,2,0)),"")</f>
        <v/>
      </c>
      <c r="H48" s="235" t="str">
        <f>_xlfn.IFNA(VLOOKUP($F48,'3.框架内物料'!$A:$E,4,0),"")</f>
        <v/>
      </c>
      <c r="I48" s="234" t="str">
        <f>_xlfn.IFNA(VLOOKUP($F48,'3.框架内物料'!$A:$E,5,0),"")</f>
        <v/>
      </c>
      <c r="J48" s="240" t="str">
        <f>_xlfn.IFNA(VLOOKUP($F48,'3.框架内物料'!$A:$F,6,0),"")</f>
        <v/>
      </c>
      <c r="K48" s="240" t="str">
        <f>_xlfn.IFNA(VLOOKUP($F48,'3.框架内物料'!$A:$F,6,0),"")</f>
        <v/>
      </c>
      <c r="L48" s="127"/>
      <c r="M48" s="127"/>
      <c r="N48" s="135"/>
      <c r="O48" s="135"/>
      <c r="P48" s="244">
        <f t="shared" si="6"/>
        <v>0</v>
      </c>
      <c r="Q48" s="244">
        <f t="shared" si="7"/>
        <v>0</v>
      </c>
      <c r="R48" s="250">
        <f t="shared" si="8"/>
        <v>0</v>
      </c>
      <c r="S48" s="162">
        <v>0.06</v>
      </c>
      <c r="T48" s="70"/>
      <c r="U48" s="70">
        <v>53</v>
      </c>
    </row>
    <row r="49" s="45" customFormat="1" ht="16" spans="1:21">
      <c r="A49" s="231" t="s">
        <v>2305</v>
      </c>
      <c r="B49" s="62"/>
      <c r="C49" s="62"/>
      <c r="D49" s="62"/>
      <c r="E49" s="62"/>
      <c r="F49" s="233"/>
      <c r="G49" s="234" t="str">
        <f>_xlfn.IFNA(IF(VLOOKUP($F49,'3.框架内物料'!$A:$E,2,0)=0,"请勿填写",VLOOKUP($F49,'3.框架内物料'!$A:$E,2,0)),"")</f>
        <v/>
      </c>
      <c r="H49" s="235" t="str">
        <f>_xlfn.IFNA(VLOOKUP($F49,'3.框架内物料'!$A:$E,4,0),"")</f>
        <v/>
      </c>
      <c r="I49" s="234" t="str">
        <f>_xlfn.IFNA(VLOOKUP($F49,'3.框架内物料'!$A:$E,5,0),"")</f>
        <v/>
      </c>
      <c r="J49" s="240" t="str">
        <f>_xlfn.IFNA(VLOOKUP($F49,'3.框架内物料'!$A:$F,6,0),"")</f>
        <v/>
      </c>
      <c r="K49" s="240" t="str">
        <f>_xlfn.IFNA(VLOOKUP($F49,'3.框架内物料'!$A:$F,6,0),"")</f>
        <v/>
      </c>
      <c r="L49" s="127"/>
      <c r="M49" s="127"/>
      <c r="N49" s="127"/>
      <c r="O49" s="127"/>
      <c r="P49" s="244">
        <f t="shared" si="6"/>
        <v>0</v>
      </c>
      <c r="Q49" s="244">
        <f t="shared" si="7"/>
        <v>0</v>
      </c>
      <c r="R49" s="250">
        <f t="shared" si="8"/>
        <v>0</v>
      </c>
      <c r="S49" s="162">
        <v>0.06</v>
      </c>
      <c r="T49" s="70"/>
      <c r="U49" s="70">
        <v>55</v>
      </c>
    </row>
    <row r="50" s="48" customFormat="1" ht="16" spans="1:21">
      <c r="A50" s="231" t="s">
        <v>2305</v>
      </c>
      <c r="B50" s="62"/>
      <c r="C50" s="62"/>
      <c r="D50" s="62"/>
      <c r="E50" s="62"/>
      <c r="F50" s="233"/>
      <c r="G50" s="234" t="str">
        <f>_xlfn.IFNA(IF(VLOOKUP($F50,'3.框架内物料'!$A:$E,2,0)=0,"请勿填写",VLOOKUP($F50,'3.框架内物料'!$A:$E,2,0)),"")</f>
        <v/>
      </c>
      <c r="H50" s="235" t="str">
        <f>_xlfn.IFNA(VLOOKUP($F50,'3.框架内物料'!$A:$E,4,0),"")</f>
        <v/>
      </c>
      <c r="I50" s="234" t="str">
        <f>_xlfn.IFNA(VLOOKUP($F50,'3.框架内物料'!$A:$E,5,0),"")</f>
        <v/>
      </c>
      <c r="J50" s="240" t="str">
        <f>_xlfn.IFNA(VLOOKUP($F50,'3.框架内物料'!$A:$F,6,0),"")</f>
        <v/>
      </c>
      <c r="K50" s="240" t="str">
        <f>_xlfn.IFNA(VLOOKUP($F50,'3.框架内物料'!$A:$F,6,0),"")</f>
        <v/>
      </c>
      <c r="L50" s="127"/>
      <c r="M50" s="127"/>
      <c r="N50" s="135"/>
      <c r="O50" s="135"/>
      <c r="P50" s="244">
        <f t="shared" si="6"/>
        <v>0</v>
      </c>
      <c r="Q50" s="244">
        <f t="shared" si="7"/>
        <v>0</v>
      </c>
      <c r="R50" s="250">
        <f t="shared" si="8"/>
        <v>0</v>
      </c>
      <c r="S50" s="162">
        <v>0.06</v>
      </c>
      <c r="T50" s="254"/>
      <c r="U50" s="70">
        <v>56</v>
      </c>
    </row>
    <row r="51" s="48" customFormat="1" ht="17.6" spans="1:21">
      <c r="A51" s="66"/>
      <c r="B51" s="67"/>
      <c r="C51" s="67"/>
      <c r="D51" s="67"/>
      <c r="E51" s="6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245" t="s">
        <v>2311</v>
      </c>
      <c r="Q51" s="251"/>
      <c r="R51" s="252"/>
      <c r="S51" s="176"/>
      <c r="T51" s="176"/>
      <c r="U51" s="176"/>
    </row>
    <row r="52" s="48" customFormat="1" ht="17.6" spans="1:21">
      <c r="A52" s="68"/>
      <c r="B52" s="69"/>
      <c r="C52" s="69"/>
      <c r="D52" s="69"/>
      <c r="E52" s="69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246">
        <f>SUM(P47:P50)</f>
        <v>0</v>
      </c>
      <c r="Q52" s="246">
        <f t="shared" ref="Q52:R52" si="9">SUM(Q47:Q50)</f>
        <v>0</v>
      </c>
      <c r="R52" s="246">
        <f t="shared" si="9"/>
        <v>0</v>
      </c>
      <c r="S52" s="68"/>
      <c r="T52" s="88"/>
      <c r="U52" s="177"/>
    </row>
    <row r="53" s="45" customFormat="1" ht="16" spans="1:21">
      <c r="A53" s="231" t="s">
        <v>2312</v>
      </c>
      <c r="B53" s="62"/>
      <c r="C53" s="62"/>
      <c r="D53" s="232"/>
      <c r="E53" s="232"/>
      <c r="F53" s="233"/>
      <c r="G53" s="234" t="str">
        <f>_xlfn.IFNA(IF(VLOOKUP($F53,'3.框架内物料'!$A:$E,2,0)=0,"请勿填写",VLOOKUP($F53,'3.框架内物料'!$A:$E,2,0)),"")</f>
        <v/>
      </c>
      <c r="H53" s="235" t="str">
        <f>_xlfn.IFNA(VLOOKUP($F53,'3.框架内物料'!$A:$E,4,0),"")</f>
        <v/>
      </c>
      <c r="I53" s="234" t="str">
        <f>_xlfn.IFNA(VLOOKUP($F53,'3.框架内物料'!$A:$E,5,0),"")</f>
        <v/>
      </c>
      <c r="J53" s="240" t="str">
        <f>_xlfn.IFNA(VLOOKUP($F53,'3.框架内物料'!$A:$F,6,0),"")</f>
        <v/>
      </c>
      <c r="K53" s="240" t="str">
        <f>_xlfn.IFNA(VLOOKUP($F53,'3.框架内物料'!$A:$F,6,0),"")</f>
        <v/>
      </c>
      <c r="L53" s="127"/>
      <c r="M53" s="127"/>
      <c r="N53" s="135"/>
      <c r="O53" s="135"/>
      <c r="P53" s="244">
        <f t="shared" si="3"/>
        <v>0</v>
      </c>
      <c r="Q53" s="244">
        <f t="shared" si="4"/>
        <v>0</v>
      </c>
      <c r="R53" s="250">
        <f t="shared" si="5"/>
        <v>0</v>
      </c>
      <c r="S53" s="162">
        <v>0.06</v>
      </c>
      <c r="T53" s="70"/>
      <c r="U53" s="70">
        <v>73</v>
      </c>
    </row>
    <row r="54" s="45" customFormat="1" ht="16" spans="1:21">
      <c r="A54" s="231" t="s">
        <v>2312</v>
      </c>
      <c r="B54" s="62"/>
      <c r="C54" s="62"/>
      <c r="D54" s="62"/>
      <c r="E54" s="62"/>
      <c r="F54" s="233"/>
      <c r="G54" s="234" t="str">
        <f>_xlfn.IFNA(IF(VLOOKUP($F54,'3.框架内物料'!$A:$E,2,0)=0,"请勿填写",VLOOKUP($F54,'3.框架内物料'!$A:$E,2,0)),"")</f>
        <v/>
      </c>
      <c r="H54" s="235" t="str">
        <f>_xlfn.IFNA(VLOOKUP($F54,'3.框架内物料'!$A:$E,4,0),"")</f>
        <v/>
      </c>
      <c r="I54" s="234" t="str">
        <f>_xlfn.IFNA(VLOOKUP($F54,'3.框架内物料'!$A:$E,5,0),"")</f>
        <v/>
      </c>
      <c r="J54" s="240" t="str">
        <f>_xlfn.IFNA(VLOOKUP($F54,'3.框架内物料'!$A:$F,6,0),"")</f>
        <v/>
      </c>
      <c r="K54" s="240" t="str">
        <f>_xlfn.IFNA(VLOOKUP($F54,'3.框架内物料'!$A:$F,6,0),"")</f>
        <v/>
      </c>
      <c r="L54" s="127"/>
      <c r="M54" s="127"/>
      <c r="N54" s="135"/>
      <c r="O54" s="135"/>
      <c r="P54" s="244">
        <f t="shared" si="3"/>
        <v>0</v>
      </c>
      <c r="Q54" s="244">
        <f t="shared" si="4"/>
        <v>0</v>
      </c>
      <c r="R54" s="250">
        <f t="shared" si="5"/>
        <v>0</v>
      </c>
      <c r="S54" s="162">
        <v>0.06</v>
      </c>
      <c r="T54" s="70"/>
      <c r="U54" s="70">
        <v>74</v>
      </c>
    </row>
    <row r="55" s="48" customFormat="1" ht="16" spans="1:21">
      <c r="A55" s="231" t="s">
        <v>2312</v>
      </c>
      <c r="B55" s="62"/>
      <c r="C55" s="62"/>
      <c r="D55" s="62"/>
      <c r="E55" s="62"/>
      <c r="F55" s="233"/>
      <c r="G55" s="234" t="str">
        <f>_xlfn.IFNA(IF(VLOOKUP($F55,'3.框架内物料'!$A:$E,2,0)=0,"请勿填写",VLOOKUP($F55,'3.框架内物料'!$A:$E,2,0)),"")</f>
        <v/>
      </c>
      <c r="H55" s="235" t="str">
        <f>_xlfn.IFNA(VLOOKUP($F55,'3.框架内物料'!$A:$E,4,0),"")</f>
        <v/>
      </c>
      <c r="I55" s="234" t="str">
        <f>_xlfn.IFNA(VLOOKUP($F55,'3.框架内物料'!$A:$E,5,0),"")</f>
        <v/>
      </c>
      <c r="J55" s="240" t="str">
        <f>_xlfn.IFNA(VLOOKUP($F55,'3.框架内物料'!$A:$F,6,0),"")</f>
        <v/>
      </c>
      <c r="K55" s="240" t="str">
        <f>_xlfn.IFNA(VLOOKUP($F55,'3.框架内物料'!$A:$F,6,0),"")</f>
        <v/>
      </c>
      <c r="L55" s="127"/>
      <c r="M55" s="127"/>
      <c r="N55" s="127"/>
      <c r="O55" s="127"/>
      <c r="P55" s="244">
        <f t="shared" si="3"/>
        <v>0</v>
      </c>
      <c r="Q55" s="244">
        <f t="shared" si="4"/>
        <v>0</v>
      </c>
      <c r="R55" s="250">
        <f t="shared" si="5"/>
        <v>0</v>
      </c>
      <c r="S55" s="162">
        <v>0.06</v>
      </c>
      <c r="T55" s="254"/>
      <c r="U55" s="70">
        <v>76</v>
      </c>
    </row>
    <row r="56" s="48" customFormat="1" ht="16" spans="1:24">
      <c r="A56" s="231" t="s">
        <v>2312</v>
      </c>
      <c r="B56" s="62"/>
      <c r="C56" s="62"/>
      <c r="D56" s="232"/>
      <c r="E56" s="232"/>
      <c r="F56" s="233"/>
      <c r="G56" s="234" t="str">
        <f>_xlfn.IFNA(IF(VLOOKUP($F56,'3.框架内物料'!$A:$E,2,0)=0,"请勿填写",VLOOKUP($F56,'3.框架内物料'!$A:$E,2,0)),"")</f>
        <v/>
      </c>
      <c r="H56" s="235" t="str">
        <f>_xlfn.IFNA(VLOOKUP($F56,'3.框架内物料'!$A:$E,4,0),"")</f>
        <v/>
      </c>
      <c r="I56" s="234" t="str">
        <f>_xlfn.IFNA(VLOOKUP($F56,'3.框架内物料'!$A:$E,5,0),"")</f>
        <v/>
      </c>
      <c r="J56" s="240" t="str">
        <f>_xlfn.IFNA(VLOOKUP($F56,'3.框架内物料'!$A:$F,6,0),"")</f>
        <v/>
      </c>
      <c r="K56" s="240" t="str">
        <f>_xlfn.IFNA(VLOOKUP($F56,'3.框架内物料'!$A:$F,6,0),"")</f>
        <v/>
      </c>
      <c r="L56" s="127"/>
      <c r="M56" s="127"/>
      <c r="N56" s="135"/>
      <c r="O56" s="135"/>
      <c r="P56" s="244">
        <f t="shared" si="3"/>
        <v>0</v>
      </c>
      <c r="Q56" s="244">
        <f t="shared" si="4"/>
        <v>0</v>
      </c>
      <c r="R56" s="250">
        <f t="shared" si="5"/>
        <v>0</v>
      </c>
      <c r="S56" s="162">
        <v>0.06</v>
      </c>
      <c r="T56" s="254"/>
      <c r="U56" s="70">
        <v>77</v>
      </c>
      <c r="X56" s="255"/>
    </row>
    <row r="57" s="48" customFormat="1" ht="16" spans="1:24">
      <c r="A57" s="231" t="s">
        <v>2312</v>
      </c>
      <c r="B57" s="62"/>
      <c r="C57" s="62"/>
      <c r="D57" s="232"/>
      <c r="E57" s="232"/>
      <c r="F57" s="233"/>
      <c r="G57" s="234" t="str">
        <f>_xlfn.IFNA(IF(VLOOKUP($F57,'3.框架内物料'!$A:$E,2,0)=0,"请勿填写",VLOOKUP($F57,'3.框架内物料'!$A:$E,2,0)),"")</f>
        <v/>
      </c>
      <c r="H57" s="235" t="str">
        <f>_xlfn.IFNA(VLOOKUP($F57,'3.框架内物料'!$A:$E,4,0),"")</f>
        <v/>
      </c>
      <c r="I57" s="234" t="str">
        <f>_xlfn.IFNA(VLOOKUP($F57,'3.框架内物料'!$A:$E,5,0),"")</f>
        <v/>
      </c>
      <c r="J57" s="240" t="str">
        <f>_xlfn.IFNA(VLOOKUP($F57,'3.框架内物料'!$A:$F,6,0),"")</f>
        <v/>
      </c>
      <c r="K57" s="240" t="str">
        <f>_xlfn.IFNA(VLOOKUP($F57,'3.框架内物料'!$A:$F,6,0),"")</f>
        <v/>
      </c>
      <c r="L57" s="127"/>
      <c r="M57" s="127"/>
      <c r="N57" s="135"/>
      <c r="O57" s="135"/>
      <c r="P57" s="244">
        <f t="shared" si="3"/>
        <v>0</v>
      </c>
      <c r="Q57" s="244">
        <f t="shared" si="4"/>
        <v>0</v>
      </c>
      <c r="R57" s="250">
        <f t="shared" si="5"/>
        <v>0</v>
      </c>
      <c r="S57" s="162">
        <v>0.06</v>
      </c>
      <c r="T57" s="254"/>
      <c r="U57" s="70">
        <v>79</v>
      </c>
      <c r="X57" s="255"/>
    </row>
    <row r="58" s="48" customFormat="1" ht="16" spans="1:21">
      <c r="A58" s="231" t="s">
        <v>2312</v>
      </c>
      <c r="B58" s="62"/>
      <c r="C58" s="62"/>
      <c r="D58" s="62"/>
      <c r="E58" s="62"/>
      <c r="F58" s="233"/>
      <c r="G58" s="234" t="str">
        <f>_xlfn.IFNA(IF(VLOOKUP($F58,'3.框架内物料'!$A:$E,2,0)=0,"请勿填写",VLOOKUP($F58,'3.框架内物料'!$A:$E,2,0)),"")</f>
        <v/>
      </c>
      <c r="H58" s="235" t="str">
        <f>_xlfn.IFNA(VLOOKUP($F58,'3.框架内物料'!$A:$E,4,0),"")</f>
        <v/>
      </c>
      <c r="I58" s="234" t="str">
        <f>_xlfn.IFNA(VLOOKUP($F58,'3.框架内物料'!$A:$E,5,0),"")</f>
        <v/>
      </c>
      <c r="J58" s="240" t="str">
        <f>_xlfn.IFNA(VLOOKUP($F58,'3.框架内物料'!$A:$F,6,0),"")</f>
        <v/>
      </c>
      <c r="K58" s="240" t="str">
        <f>_xlfn.IFNA(VLOOKUP($F58,'3.框架内物料'!$A:$F,6,0),"")</f>
        <v/>
      </c>
      <c r="L58" s="127"/>
      <c r="M58" s="127"/>
      <c r="N58" s="135"/>
      <c r="O58" s="135"/>
      <c r="P58" s="244">
        <f t="shared" si="3"/>
        <v>0</v>
      </c>
      <c r="Q58" s="244">
        <f t="shared" si="4"/>
        <v>0</v>
      </c>
      <c r="R58" s="250">
        <f t="shared" si="5"/>
        <v>0</v>
      </c>
      <c r="S58" s="162">
        <v>0.06</v>
      </c>
      <c r="T58" s="254"/>
      <c r="U58" s="70">
        <v>80</v>
      </c>
    </row>
    <row r="59" s="48" customFormat="1" ht="16" spans="1:21">
      <c r="A59" s="231" t="s">
        <v>2312</v>
      </c>
      <c r="B59" s="62"/>
      <c r="C59" s="62"/>
      <c r="D59" s="62"/>
      <c r="E59" s="62"/>
      <c r="F59" s="233"/>
      <c r="G59" s="234" t="str">
        <f>_xlfn.IFNA(IF(VLOOKUP($F59,'3.框架内物料'!$A:$E,2,0)=0,"请勿填写",VLOOKUP($F59,'3.框架内物料'!$A:$E,2,0)),"")</f>
        <v/>
      </c>
      <c r="H59" s="235" t="str">
        <f>_xlfn.IFNA(VLOOKUP($F59,'3.框架内物料'!$A:$E,4,0),"")</f>
        <v/>
      </c>
      <c r="I59" s="234" t="str">
        <f>_xlfn.IFNA(VLOOKUP($F59,'3.框架内物料'!$A:$E,5,0),"")</f>
        <v/>
      </c>
      <c r="J59" s="240" t="str">
        <f>_xlfn.IFNA(VLOOKUP($F59,'3.框架内物料'!$A:$F,6,0),"")</f>
        <v/>
      </c>
      <c r="K59" s="240" t="str">
        <f>_xlfn.IFNA(VLOOKUP($F59,'3.框架内物料'!$A:$F,6,0),"")</f>
        <v/>
      </c>
      <c r="L59" s="127"/>
      <c r="M59" s="127"/>
      <c r="N59" s="135"/>
      <c r="O59" s="135"/>
      <c r="P59" s="244">
        <f t="shared" si="3"/>
        <v>0</v>
      </c>
      <c r="Q59" s="244">
        <f t="shared" si="4"/>
        <v>0</v>
      </c>
      <c r="R59" s="250">
        <f t="shared" si="5"/>
        <v>0</v>
      </c>
      <c r="S59" s="162">
        <v>0.06</v>
      </c>
      <c r="T59" s="254"/>
      <c r="U59" s="70">
        <v>82</v>
      </c>
    </row>
    <row r="60" s="48" customFormat="1" ht="17.6" spans="1:21">
      <c r="A60" s="66"/>
      <c r="B60" s="67"/>
      <c r="C60" s="67"/>
      <c r="D60" s="67"/>
      <c r="E60" s="6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245" t="s">
        <v>2313</v>
      </c>
      <c r="Q60" s="251"/>
      <c r="R60" s="252"/>
      <c r="S60" s="176"/>
      <c r="T60" s="176"/>
      <c r="U60" s="176"/>
    </row>
    <row r="61" s="48" customFormat="1" ht="17.6" spans="1:21">
      <c r="A61" s="68"/>
      <c r="B61" s="69"/>
      <c r="C61" s="69"/>
      <c r="D61" s="69"/>
      <c r="E61" s="69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247">
        <f>SUM(P53:P59)</f>
        <v>0</v>
      </c>
      <c r="Q61" s="247">
        <f>SUM(Q53:Q59)</f>
        <v>0</v>
      </c>
      <c r="R61" s="247">
        <f>Q61-P61</f>
        <v>0</v>
      </c>
      <c r="S61" s="68"/>
      <c r="T61" s="88"/>
      <c r="U61" s="177"/>
    </row>
    <row r="62" s="48" customFormat="1" ht="16" spans="1:24">
      <c r="A62" s="231" t="s">
        <v>2314</v>
      </c>
      <c r="B62" s="62"/>
      <c r="C62" s="62"/>
      <c r="D62" s="232"/>
      <c r="E62" s="232"/>
      <c r="F62" s="233"/>
      <c r="G62" s="234" t="str">
        <f>_xlfn.IFNA(IF(VLOOKUP($F62,'3.框架内物料'!$A:$E,2,0)=0,"请勿填写",VLOOKUP($F62,'3.框架内物料'!$A:$E,2,0)),"")</f>
        <v/>
      </c>
      <c r="H62" s="235" t="str">
        <f>_xlfn.IFNA(VLOOKUP($F62,'3.框架内物料'!$A:$E,4,0),"")</f>
        <v/>
      </c>
      <c r="I62" s="234" t="str">
        <f>_xlfn.IFNA(VLOOKUP($F62,'3.框架内物料'!$A:$E,5,0),"")</f>
        <v/>
      </c>
      <c r="J62" s="240" t="str">
        <f>_xlfn.IFNA(VLOOKUP($F62,'3.框架内物料'!$A:$F,6,0),"")</f>
        <v/>
      </c>
      <c r="K62" s="240" t="str">
        <f>_xlfn.IFNA(VLOOKUP($F62,'3.框架内物料'!$A:$F,6,0),"")</f>
        <v/>
      </c>
      <c r="L62" s="127"/>
      <c r="M62" s="127"/>
      <c r="N62" s="135"/>
      <c r="O62" s="135"/>
      <c r="P62" s="244">
        <f t="shared" si="3"/>
        <v>0</v>
      </c>
      <c r="Q62" s="244">
        <f t="shared" si="4"/>
        <v>0</v>
      </c>
      <c r="R62" s="250">
        <f t="shared" si="5"/>
        <v>0</v>
      </c>
      <c r="S62" s="162">
        <v>0.06</v>
      </c>
      <c r="T62" s="254"/>
      <c r="U62" s="70">
        <v>85</v>
      </c>
      <c r="X62" s="255"/>
    </row>
    <row r="63" s="48" customFormat="1" ht="16" spans="1:21">
      <c r="A63" s="231" t="s">
        <v>2314</v>
      </c>
      <c r="B63" s="62"/>
      <c r="C63" s="62"/>
      <c r="D63" s="62"/>
      <c r="E63" s="62"/>
      <c r="F63" s="233"/>
      <c r="G63" s="234" t="str">
        <f>_xlfn.IFNA(IF(VLOOKUP($F63,'3.框架内物料'!$A:$E,2,0)=0,"请勿填写",VLOOKUP($F63,'3.框架内物料'!$A:$E,2,0)),"")</f>
        <v/>
      </c>
      <c r="H63" s="235" t="str">
        <f>_xlfn.IFNA(VLOOKUP($F63,'3.框架内物料'!$A:$E,4,0),"")</f>
        <v/>
      </c>
      <c r="I63" s="234" t="str">
        <f>_xlfn.IFNA(VLOOKUP($F63,'3.框架内物料'!$A:$E,5,0),"")</f>
        <v/>
      </c>
      <c r="J63" s="240" t="str">
        <f>_xlfn.IFNA(VLOOKUP($F63,'3.框架内物料'!$A:$F,6,0),"")</f>
        <v/>
      </c>
      <c r="K63" s="240" t="str">
        <f>_xlfn.IFNA(VLOOKUP($F63,'3.框架内物料'!$A:$F,6,0),"")</f>
        <v/>
      </c>
      <c r="L63" s="127"/>
      <c r="M63" s="127"/>
      <c r="N63" s="135"/>
      <c r="O63" s="135"/>
      <c r="P63" s="244">
        <f t="shared" si="3"/>
        <v>0</v>
      </c>
      <c r="Q63" s="244">
        <f t="shared" si="4"/>
        <v>0</v>
      </c>
      <c r="R63" s="250">
        <f t="shared" si="5"/>
        <v>0</v>
      </c>
      <c r="S63" s="162">
        <v>0.06</v>
      </c>
      <c r="T63" s="254"/>
      <c r="U63" s="70">
        <v>86</v>
      </c>
    </row>
    <row r="64" s="48" customFormat="1" ht="16" spans="1:21">
      <c r="A64" s="231" t="s">
        <v>2314</v>
      </c>
      <c r="B64" s="62"/>
      <c r="C64" s="62"/>
      <c r="D64" s="62"/>
      <c r="E64" s="62"/>
      <c r="F64" s="233"/>
      <c r="G64" s="234" t="str">
        <f>_xlfn.IFNA(IF(VLOOKUP($F64,'3.框架内物料'!$A:$E,2,0)=0,"请勿填写",VLOOKUP($F64,'3.框架内物料'!$A:$E,2,0)),"")</f>
        <v/>
      </c>
      <c r="H64" s="235" t="str">
        <f>_xlfn.IFNA(VLOOKUP($F64,'3.框架内物料'!$A:$E,4,0),"")</f>
        <v/>
      </c>
      <c r="I64" s="234" t="str">
        <f>_xlfn.IFNA(VLOOKUP($F64,'3.框架内物料'!$A:$E,5,0),"")</f>
        <v/>
      </c>
      <c r="J64" s="240" t="str">
        <f>_xlfn.IFNA(VLOOKUP($F64,'3.框架内物料'!$A:$F,6,0),"")</f>
        <v/>
      </c>
      <c r="K64" s="240" t="str">
        <f>_xlfn.IFNA(VLOOKUP($F64,'3.框架内物料'!$A:$F,6,0),"")</f>
        <v/>
      </c>
      <c r="L64" s="127"/>
      <c r="M64" s="127"/>
      <c r="N64" s="127"/>
      <c r="O64" s="127"/>
      <c r="P64" s="244">
        <f t="shared" si="3"/>
        <v>0</v>
      </c>
      <c r="Q64" s="244">
        <f t="shared" si="4"/>
        <v>0</v>
      </c>
      <c r="R64" s="250">
        <f t="shared" si="5"/>
        <v>0</v>
      </c>
      <c r="S64" s="162">
        <v>0.06</v>
      </c>
      <c r="T64" s="254"/>
      <c r="U64" s="70">
        <v>88</v>
      </c>
    </row>
    <row r="65" s="48" customFormat="1" ht="16" spans="1:24">
      <c r="A65" s="231" t="s">
        <v>2314</v>
      </c>
      <c r="B65" s="62"/>
      <c r="C65" s="62"/>
      <c r="D65" s="232"/>
      <c r="E65" s="232"/>
      <c r="F65" s="233"/>
      <c r="G65" s="234" t="str">
        <f>_xlfn.IFNA(IF(VLOOKUP($F65,'3.框架内物料'!$A:$E,2,0)=0,"请勿填写",VLOOKUP($F65,'3.框架内物料'!$A:$E,2,0)),"")</f>
        <v/>
      </c>
      <c r="H65" s="235" t="str">
        <f>_xlfn.IFNA(VLOOKUP($F65,'3.框架内物料'!$A:$E,4,0),"")</f>
        <v/>
      </c>
      <c r="I65" s="234" t="str">
        <f>_xlfn.IFNA(VLOOKUP($F65,'3.框架内物料'!$A:$E,5,0),"")</f>
        <v/>
      </c>
      <c r="J65" s="240" t="str">
        <f>_xlfn.IFNA(VLOOKUP($F65,'3.框架内物料'!$A:$F,6,0),"")</f>
        <v/>
      </c>
      <c r="K65" s="240" t="str">
        <f>_xlfn.IFNA(VLOOKUP($F65,'3.框架内物料'!$A:$F,6,0),"")</f>
        <v/>
      </c>
      <c r="L65" s="127"/>
      <c r="M65" s="127"/>
      <c r="N65" s="135"/>
      <c r="O65" s="135"/>
      <c r="P65" s="244">
        <f t="shared" si="3"/>
        <v>0</v>
      </c>
      <c r="Q65" s="244">
        <f t="shared" si="4"/>
        <v>0</v>
      </c>
      <c r="R65" s="250">
        <f t="shared" si="5"/>
        <v>0</v>
      </c>
      <c r="S65" s="162">
        <v>0.06</v>
      </c>
      <c r="T65" s="254"/>
      <c r="U65" s="70">
        <v>89</v>
      </c>
      <c r="X65" s="255"/>
    </row>
    <row r="66" s="45" customFormat="1" ht="16" spans="1:21">
      <c r="A66" s="231" t="s">
        <v>2314</v>
      </c>
      <c r="B66" s="62"/>
      <c r="C66" s="62"/>
      <c r="D66" s="232"/>
      <c r="E66" s="232"/>
      <c r="F66" s="233"/>
      <c r="G66" s="234" t="str">
        <f>_xlfn.IFNA(IF(VLOOKUP($F66,'3.框架内物料'!$A:$E,2,0)=0,"请勿填写",VLOOKUP($F66,'3.框架内物料'!$A:$E,2,0)),"")</f>
        <v/>
      </c>
      <c r="H66" s="235" t="str">
        <f>_xlfn.IFNA(VLOOKUP($F66,'3.框架内物料'!$A:$E,4,0),"")</f>
        <v/>
      </c>
      <c r="I66" s="234" t="str">
        <f>_xlfn.IFNA(VLOOKUP($F66,'3.框架内物料'!$A:$E,5,0),"")</f>
        <v/>
      </c>
      <c r="J66" s="240" t="str">
        <f>_xlfn.IFNA(VLOOKUP($F66,'3.框架内物料'!$A:$F,6,0),"")</f>
        <v/>
      </c>
      <c r="K66" s="240" t="str">
        <f>_xlfn.IFNA(VLOOKUP($F66,'3.框架内物料'!$A:$F,6,0),"")</f>
        <v/>
      </c>
      <c r="L66" s="127"/>
      <c r="M66" s="127"/>
      <c r="N66" s="135"/>
      <c r="O66" s="135"/>
      <c r="P66" s="244">
        <f t="shared" si="3"/>
        <v>0</v>
      </c>
      <c r="Q66" s="244">
        <f t="shared" si="4"/>
        <v>0</v>
      </c>
      <c r="R66" s="250">
        <f t="shared" si="5"/>
        <v>0</v>
      </c>
      <c r="S66" s="162">
        <v>0.06</v>
      </c>
      <c r="T66" s="70"/>
      <c r="U66" s="70">
        <v>91</v>
      </c>
    </row>
    <row r="67" s="45" customFormat="1" ht="16" spans="1:21">
      <c r="A67" s="231" t="s">
        <v>2314</v>
      </c>
      <c r="B67" s="62"/>
      <c r="C67" s="62"/>
      <c r="D67" s="62"/>
      <c r="E67" s="62"/>
      <c r="F67" s="233"/>
      <c r="G67" s="234" t="str">
        <f>_xlfn.IFNA(IF(VLOOKUP($F67,'3.框架内物料'!$A:$E,2,0)=0,"请勿填写",VLOOKUP($F67,'3.框架内物料'!$A:$E,2,0)),"")</f>
        <v/>
      </c>
      <c r="H67" s="235" t="str">
        <f>_xlfn.IFNA(VLOOKUP($F67,'3.框架内物料'!$A:$E,4,0),"")</f>
        <v/>
      </c>
      <c r="I67" s="234" t="str">
        <f>_xlfn.IFNA(VLOOKUP($F67,'3.框架内物料'!$A:$E,5,0),"")</f>
        <v/>
      </c>
      <c r="J67" s="240" t="str">
        <f>_xlfn.IFNA(VLOOKUP($F67,'3.框架内物料'!$A:$F,6,0),"")</f>
        <v/>
      </c>
      <c r="K67" s="240" t="str">
        <f>_xlfn.IFNA(VLOOKUP($F67,'3.框架内物料'!$A:$F,6,0),"")</f>
        <v/>
      </c>
      <c r="L67" s="127"/>
      <c r="M67" s="127"/>
      <c r="N67" s="135"/>
      <c r="O67" s="135"/>
      <c r="P67" s="244">
        <f t="shared" si="3"/>
        <v>0</v>
      </c>
      <c r="Q67" s="244">
        <f t="shared" si="4"/>
        <v>0</v>
      </c>
      <c r="R67" s="250">
        <f t="shared" si="5"/>
        <v>0</v>
      </c>
      <c r="S67" s="162">
        <v>0.06</v>
      </c>
      <c r="T67" s="70"/>
      <c r="U67" s="70">
        <v>92</v>
      </c>
    </row>
    <row r="68" s="48" customFormat="1" ht="16" spans="1:21">
      <c r="A68" s="231" t="s">
        <v>2314</v>
      </c>
      <c r="B68" s="62"/>
      <c r="C68" s="62"/>
      <c r="D68" s="62"/>
      <c r="E68" s="62"/>
      <c r="F68" s="233"/>
      <c r="G68" s="234" t="str">
        <f>_xlfn.IFNA(IF(VLOOKUP($F68,'3.框架内物料'!$A:$E,2,0)=0,"请勿填写",VLOOKUP($F68,'3.框架内物料'!$A:$E,2,0)),"")</f>
        <v/>
      </c>
      <c r="H68" s="235" t="str">
        <f>_xlfn.IFNA(VLOOKUP($F68,'3.框架内物料'!$A:$E,4,0),"")</f>
        <v/>
      </c>
      <c r="I68" s="234" t="str">
        <f>_xlfn.IFNA(VLOOKUP($F68,'3.框架内物料'!$A:$E,5,0),"")</f>
        <v/>
      </c>
      <c r="J68" s="240" t="str">
        <f>_xlfn.IFNA(VLOOKUP($F68,'3.框架内物料'!$A:$F,6,0),"")</f>
        <v/>
      </c>
      <c r="K68" s="240" t="str">
        <f>_xlfn.IFNA(VLOOKUP($F68,'3.框架内物料'!$A:$F,6,0),"")</f>
        <v/>
      </c>
      <c r="L68" s="127"/>
      <c r="M68" s="127"/>
      <c r="N68" s="135"/>
      <c r="O68" s="135"/>
      <c r="P68" s="244">
        <f t="shared" si="3"/>
        <v>0</v>
      </c>
      <c r="Q68" s="244">
        <f t="shared" si="4"/>
        <v>0</v>
      </c>
      <c r="R68" s="250">
        <f t="shared" si="5"/>
        <v>0</v>
      </c>
      <c r="S68" s="162">
        <v>0.06</v>
      </c>
      <c r="T68" s="254"/>
      <c r="U68" s="70">
        <v>94</v>
      </c>
    </row>
    <row r="69" s="48" customFormat="1" ht="17.6" spans="1:21">
      <c r="A69" s="66"/>
      <c r="B69" s="67"/>
      <c r="C69" s="67"/>
      <c r="D69" s="67"/>
      <c r="E69" s="6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245" t="s">
        <v>2315</v>
      </c>
      <c r="Q69" s="251"/>
      <c r="R69" s="252"/>
      <c r="S69" s="176"/>
      <c r="T69" s="176"/>
      <c r="U69" s="176"/>
    </row>
    <row r="70" s="48" customFormat="1" ht="17.6" spans="1:21">
      <c r="A70" s="68"/>
      <c r="B70" s="69"/>
      <c r="C70" s="69"/>
      <c r="D70" s="69"/>
      <c r="E70" s="69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246">
        <f>SUM(P62:P68)</f>
        <v>0</v>
      </c>
      <c r="Q70" s="246">
        <f>SUM(Q62:Q68)</f>
        <v>0</v>
      </c>
      <c r="R70" s="246">
        <f>Q70-P70</f>
        <v>0</v>
      </c>
      <c r="S70" s="68"/>
      <c r="T70" s="88"/>
      <c r="U70" s="177"/>
    </row>
    <row r="71" s="48" customFormat="1" ht="16" spans="1:21">
      <c r="A71" s="231" t="s">
        <v>2316</v>
      </c>
      <c r="B71" s="62"/>
      <c r="C71" s="62"/>
      <c r="D71" s="62" t="s">
        <v>2317</v>
      </c>
      <c r="E71" s="62"/>
      <c r="F71" s="233" t="s">
        <v>2318</v>
      </c>
      <c r="G71" s="234" t="str">
        <f>_xlfn.IFNA(IF(VLOOKUP($F71,'3.框架内物料'!$A:$E,2,0)=0,"请勿填写",VLOOKUP($F71,'3.框架内物料'!$A:$E,2,0)),"")</f>
        <v/>
      </c>
      <c r="H71" s="235" t="str">
        <f>_xlfn.IFNA(VLOOKUP($F71,'3.框架内物料'!$A:$E,4,0),"")</f>
        <v/>
      </c>
      <c r="I71" s="234" t="str">
        <f>_xlfn.IFNA(VLOOKUP($F71,'3.框架内物料'!$A:$E,5,0),"")</f>
        <v/>
      </c>
      <c r="J71" s="240"/>
      <c r="K71" s="240"/>
      <c r="L71" s="127">
        <v>1</v>
      </c>
      <c r="M71" s="127">
        <v>1</v>
      </c>
      <c r="N71" s="127">
        <v>1</v>
      </c>
      <c r="O71" s="127">
        <v>1</v>
      </c>
      <c r="P71" s="244">
        <f t="shared" ref="P71:P72" si="10">IFERROR(N71*L71*J71,0)</f>
        <v>0</v>
      </c>
      <c r="Q71" s="244">
        <f t="shared" ref="Q71:Q72" si="11">IFERROR(K71*M71*O71,0)</f>
        <v>0</v>
      </c>
      <c r="R71" s="250">
        <f t="shared" ref="R71:R72" si="12">Q71-P71</f>
        <v>0</v>
      </c>
      <c r="S71" s="162">
        <v>0.06</v>
      </c>
      <c r="T71" s="254"/>
      <c r="U71" s="70">
        <v>517</v>
      </c>
    </row>
    <row r="72" s="48" customFormat="1" ht="16" spans="1:21">
      <c r="A72" s="256" t="s">
        <v>2316</v>
      </c>
      <c r="B72" s="257"/>
      <c r="C72" s="257"/>
      <c r="D72" s="257" t="s">
        <v>2319</v>
      </c>
      <c r="E72" s="257"/>
      <c r="F72" s="259" t="s">
        <v>2318</v>
      </c>
      <c r="G72" s="260" t="str">
        <f>_xlfn.IFNA(IF(VLOOKUP($F72,'3.框架内物料'!$A:$E,2,0)=0,"请勿填写",VLOOKUP($F72,'3.框架内物料'!$A:$E,2,0)),"")</f>
        <v/>
      </c>
      <c r="H72" s="261" t="str">
        <f>_xlfn.IFNA(VLOOKUP($F72,'3.框架内物料'!$A:$E,4,0),"")</f>
        <v/>
      </c>
      <c r="I72" s="260" t="str">
        <f>_xlfn.IFNA(VLOOKUP($F72,'3.框架内物料'!$A:$E,5,0),"")</f>
        <v/>
      </c>
      <c r="J72" s="240"/>
      <c r="K72" s="240"/>
      <c r="L72" s="127">
        <v>1</v>
      </c>
      <c r="M72" s="127">
        <v>1</v>
      </c>
      <c r="N72" s="127">
        <v>1</v>
      </c>
      <c r="O72" s="127">
        <v>1</v>
      </c>
      <c r="P72" s="271">
        <f t="shared" si="10"/>
        <v>0</v>
      </c>
      <c r="Q72" s="271">
        <f t="shared" si="11"/>
        <v>0</v>
      </c>
      <c r="R72" s="276">
        <f t="shared" si="12"/>
        <v>0</v>
      </c>
      <c r="S72" s="162">
        <v>0.06</v>
      </c>
      <c r="T72" s="254"/>
      <c r="U72" s="70">
        <v>518</v>
      </c>
    </row>
    <row r="73" s="48" customFormat="1" ht="17.6" spans="1:21">
      <c r="A73" s="66"/>
      <c r="B73" s="67"/>
      <c r="C73" s="67"/>
      <c r="D73" s="67"/>
      <c r="E73" s="6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245" t="s">
        <v>2320</v>
      </c>
      <c r="Q73" s="251"/>
      <c r="R73" s="252"/>
      <c r="S73" s="176"/>
      <c r="T73" s="176"/>
      <c r="U73" s="176"/>
    </row>
    <row r="74" s="48" customFormat="1" ht="17.6" spans="1:21">
      <c r="A74" s="68"/>
      <c r="B74" s="69"/>
      <c r="C74" s="69"/>
      <c r="D74" s="69"/>
      <c r="E74" s="69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246">
        <f>SUM(P71:P72)</f>
        <v>0</v>
      </c>
      <c r="Q74" s="246">
        <f>SUM(Q71:Q72)</f>
        <v>0</v>
      </c>
      <c r="R74" s="246">
        <f>Q74-P74</f>
        <v>0</v>
      </c>
      <c r="S74" s="68"/>
      <c r="T74" s="88"/>
      <c r="U74" s="177"/>
    </row>
    <row r="75" s="48" customFormat="1" ht="17.6" spans="1:21">
      <c r="A75" s="73"/>
      <c r="B75" s="74"/>
      <c r="C75" s="74"/>
      <c r="D75" s="74"/>
      <c r="E75" s="74"/>
      <c r="F75" s="94"/>
      <c r="G75" s="74"/>
      <c r="H75" s="95"/>
      <c r="I75" s="74"/>
      <c r="J75" s="264"/>
      <c r="K75" s="265"/>
      <c r="L75" s="139"/>
      <c r="M75" s="139"/>
      <c r="N75" s="139"/>
      <c r="O75" s="139"/>
      <c r="P75" s="272" t="s">
        <v>2321</v>
      </c>
      <c r="Q75" s="272"/>
      <c r="R75" s="277"/>
      <c r="S75" s="180"/>
      <c r="T75" s="180"/>
      <c r="U75" s="180"/>
    </row>
    <row r="76" ht="17.6" spans="1:21">
      <c r="A76" s="75"/>
      <c r="B76" s="76"/>
      <c r="C76" s="76"/>
      <c r="D76" s="76"/>
      <c r="E76" s="7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273">
        <f>P74+P70+P61+P52+P46+P37+P28+P19+P10</f>
        <v>0</v>
      </c>
      <c r="Q76" s="273">
        <f>Q74+Q70+Q61+Q52+Q46+Q37+Q28+Q19+Q10</f>
        <v>0</v>
      </c>
      <c r="R76" s="273">
        <f>SUM(R2:R72)</f>
        <v>0</v>
      </c>
      <c r="S76" s="278"/>
      <c r="T76" s="181"/>
      <c r="U76" s="182"/>
    </row>
    <row r="77" s="48" customFormat="1" ht="16" spans="1:21">
      <c r="A77" s="231" t="str">
        <f>_xlfn.IFNA(IF(OR(F77="框架外物料",F77="据实结算"),"请填写完整",VLOOKUP(F77,'3.框架内物料'!A:C,3,0)),"")</f>
        <v/>
      </c>
      <c r="B77" s="62"/>
      <c r="C77" s="62"/>
      <c r="D77" s="62"/>
      <c r="E77" s="62"/>
      <c r="F77" s="233" t="s">
        <v>2322</v>
      </c>
      <c r="G77" s="234" t="str">
        <f>_xlfn.IFNA(IF(VLOOKUP($F77,'3.框架内物料'!$A:$E,2,0)=0,"请勿填写",VLOOKUP($F77,'3.框架内物料'!$A:$E,2,0)),"")</f>
        <v/>
      </c>
      <c r="H77" s="235" t="str">
        <f>_xlfn.IFNA(VLOOKUP($F77,'3.框架内物料'!$A:$E,4,0),"")</f>
        <v/>
      </c>
      <c r="I77" s="234" t="str">
        <f>_xlfn.IFNA(VLOOKUP($F77,'3.框架内物料'!$A:$E,5,0),"")</f>
        <v/>
      </c>
      <c r="J77" s="266" t="str">
        <f>_xlfn.IFNA(VLOOKUP($F77,'3.框架内物料'!$A:$F,6,0),"")</f>
        <v/>
      </c>
      <c r="K77" s="266" t="str">
        <f>_xlfn.IFNA(VLOOKUP($F77,'3.框架内物料'!$A:$F,6,0),"")</f>
        <v/>
      </c>
      <c r="L77" s="267">
        <f>P76-P72</f>
        <v>0</v>
      </c>
      <c r="M77" s="267">
        <f>Q76-Q72</f>
        <v>0</v>
      </c>
      <c r="N77" s="267">
        <v>1</v>
      </c>
      <c r="O77" s="267">
        <v>1</v>
      </c>
      <c r="P77" s="244">
        <f t="shared" ref="P77:P78" si="13">IFERROR(N77*L77*J77,0)</f>
        <v>0</v>
      </c>
      <c r="Q77" s="244">
        <f t="shared" ref="Q77:Q78" si="14">IFERROR(K77*M77*O77,0)</f>
        <v>0</v>
      </c>
      <c r="R77" s="250">
        <f t="shared" ref="R77:R78" si="15">Q77-P77</f>
        <v>0</v>
      </c>
      <c r="S77" s="163">
        <v>0.06</v>
      </c>
      <c r="T77" s="279"/>
      <c r="U77" s="279"/>
    </row>
    <row r="78" s="48" customFormat="1" ht="16" spans="1:21">
      <c r="A78" s="231" t="str">
        <f>_xlfn.IFNA(IF(OR(F78="框架外物料",F78="据实结算"),"请填写完整",VLOOKUP(F78,'3.框架内物料'!A:C,3,0)),"")</f>
        <v>服务费</v>
      </c>
      <c r="B78" s="62"/>
      <c r="C78" s="62"/>
      <c r="D78" s="62"/>
      <c r="E78" s="62"/>
      <c r="F78" s="233" t="s">
        <v>2323</v>
      </c>
      <c r="G78" s="234" t="str">
        <f>_xlfn.IFNA(IF(VLOOKUP($F78,'3.框架内物料'!$A:$E,2,0)=0,"请勿填写",VLOOKUP($F78,'3.框架内物料'!$A:$E,2,0)),"")</f>
        <v>M947580474289864706</v>
      </c>
      <c r="H78" s="235" t="str">
        <f>_xlfn.IFNA(VLOOKUP($F78,'3.框架内物料'!$A:$E,4,0),"")</f>
        <v>服务费税费-项目税费-无票垫付费-第三方无票垫付服务费-服务费比例</v>
      </c>
      <c r="I78" s="234" t="str">
        <f>_xlfn.IFNA(VLOOKUP($F78,'3.框架内物料'!$A:$E,5,0),"")</f>
        <v>项</v>
      </c>
      <c r="J78" s="266">
        <f>_xlfn.IFNA(VLOOKUP($F78,'3.框架内物料'!$A:$F,6,0),"")</f>
        <v>0.1</v>
      </c>
      <c r="K78" s="266">
        <f>_xlfn.IFNA(VLOOKUP($F78,'3.框架内物料'!$A:$F,6,0),"")</f>
        <v>0.1</v>
      </c>
      <c r="L78" s="267">
        <f>P72</f>
        <v>0</v>
      </c>
      <c r="M78" s="267">
        <f>Q72</f>
        <v>0</v>
      </c>
      <c r="N78" s="267">
        <v>1</v>
      </c>
      <c r="O78" s="267">
        <v>1</v>
      </c>
      <c r="P78" s="244">
        <f t="shared" si="13"/>
        <v>0</v>
      </c>
      <c r="Q78" s="244">
        <f t="shared" si="14"/>
        <v>0</v>
      </c>
      <c r="R78" s="250">
        <f t="shared" si="15"/>
        <v>0</v>
      </c>
      <c r="S78" s="162">
        <v>0.06</v>
      </c>
      <c r="T78" s="254"/>
      <c r="U78" s="254"/>
    </row>
    <row r="79" s="48" customFormat="1" ht="17.6" spans="1:21">
      <c r="A79" s="66"/>
      <c r="B79" s="67"/>
      <c r="C79" s="67"/>
      <c r="D79" s="67"/>
      <c r="E79" s="6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245" t="s">
        <v>2324</v>
      </c>
      <c r="Q79" s="251"/>
      <c r="R79" s="252"/>
      <c r="S79" s="176"/>
      <c r="T79" s="176"/>
      <c r="U79" s="176"/>
    </row>
    <row r="80" s="48" customFormat="1" ht="17.6" spans="1:21">
      <c r="A80" s="68"/>
      <c r="B80" s="69"/>
      <c r="C80" s="69"/>
      <c r="D80" s="69"/>
      <c r="E80" s="69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246">
        <f>SUM(P77:P78)</f>
        <v>0</v>
      </c>
      <c r="Q80" s="246">
        <f>SUM(Q77:Q78)</f>
        <v>0</v>
      </c>
      <c r="R80" s="246">
        <f>Q80-P80</f>
        <v>0</v>
      </c>
      <c r="S80" s="68"/>
      <c r="T80" s="88"/>
      <c r="U80" s="177"/>
    </row>
    <row r="81" s="48" customFormat="1" ht="74.45" customHeight="1" spans="1:21">
      <c r="A81" s="258"/>
      <c r="B81" s="258"/>
      <c r="C81" s="258"/>
      <c r="D81" s="258"/>
      <c r="E81" s="262" t="s">
        <v>2325</v>
      </c>
      <c r="F81" s="263" t="s">
        <v>2326</v>
      </c>
      <c r="G81" s="263"/>
      <c r="H81" s="263"/>
      <c r="I81" s="234" t="s">
        <v>49</v>
      </c>
      <c r="J81" s="268"/>
      <c r="K81" s="268"/>
      <c r="L81" s="269">
        <v>1</v>
      </c>
      <c r="M81" s="269">
        <v>1</v>
      </c>
      <c r="N81" s="269">
        <v>1</v>
      </c>
      <c r="O81" s="269">
        <v>1</v>
      </c>
      <c r="P81" s="244">
        <f>J81*L81*N81</f>
        <v>0</v>
      </c>
      <c r="Q81" s="250">
        <f>K81*M81*O81</f>
        <v>0</v>
      </c>
      <c r="R81" s="250">
        <f>Q81-P81</f>
        <v>0</v>
      </c>
      <c r="S81" s="162">
        <v>0.06</v>
      </c>
      <c r="T81" s="254"/>
      <c r="U81" s="254"/>
    </row>
    <row r="82" s="48" customFormat="1" ht="17.6" spans="1:21">
      <c r="A82" s="73"/>
      <c r="B82" s="74"/>
      <c r="C82" s="74"/>
      <c r="D82" s="74"/>
      <c r="E82" s="74"/>
      <c r="F82" s="94"/>
      <c r="G82" s="74"/>
      <c r="H82" s="95"/>
      <c r="I82" s="74"/>
      <c r="J82" s="264"/>
      <c r="K82" s="265"/>
      <c r="L82" s="139"/>
      <c r="M82" s="139"/>
      <c r="N82" s="139"/>
      <c r="O82" s="139"/>
      <c r="P82" s="272" t="s">
        <v>2327</v>
      </c>
      <c r="Q82" s="272"/>
      <c r="R82" s="277"/>
      <c r="S82" s="180"/>
      <c r="T82" s="180"/>
      <c r="U82" s="180"/>
    </row>
    <row r="83" ht="17.6" spans="1:21">
      <c r="A83" s="75"/>
      <c r="B83" s="76"/>
      <c r="C83" s="76"/>
      <c r="D83" s="76"/>
      <c r="E83" s="7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273">
        <f>SUM(P76,P80,P81)</f>
        <v>0</v>
      </c>
      <c r="Q83" s="273">
        <f>SUM(Q76,Q80,Q81)</f>
        <v>0</v>
      </c>
      <c r="R83" s="273">
        <f>SUM(R76:R81)</f>
        <v>0</v>
      </c>
      <c r="S83" s="278"/>
      <c r="T83" s="181"/>
      <c r="U83" s="182"/>
    </row>
    <row r="84" ht="54" customHeight="1" spans="1:19">
      <c r="A84" s="78"/>
      <c r="C84" s="79"/>
      <c r="D84" s="79"/>
      <c r="E84" s="79"/>
      <c r="F84" s="78"/>
      <c r="G84" s="78"/>
      <c r="H84" s="78"/>
      <c r="I84" s="78"/>
      <c r="J84" s="78"/>
      <c r="K84" s="144"/>
      <c r="L84" s="144"/>
      <c r="M84" s="144"/>
      <c r="N84" s="144"/>
      <c r="P84" s="274" t="e">
        <f>SUMIF(E1:E78,"框架内",P1:P78)/(P83-P81)</f>
        <v>#DIV/0!</v>
      </c>
      <c r="Q84" s="275" t="e">
        <f ca="1">SUMIF(E1:E78,"框架外",Q1:Q77)/(Q83-Q81)</f>
        <v>#DIV/0!</v>
      </c>
      <c r="R84" s="280" t="s">
        <v>2328</v>
      </c>
      <c r="S84" s="49"/>
    </row>
    <row r="85" ht="54" customHeight="1" spans="1:19">
      <c r="A85" s="78"/>
      <c r="C85" s="79"/>
      <c r="D85" s="79"/>
      <c r="E85" s="79"/>
      <c r="F85" s="78"/>
      <c r="G85" s="78"/>
      <c r="H85" s="78"/>
      <c r="I85" s="78"/>
      <c r="J85" s="78"/>
      <c r="K85" s="144"/>
      <c r="L85" s="144"/>
      <c r="M85" s="144"/>
      <c r="N85" s="144"/>
      <c r="P85" s="275" t="e">
        <f ca="1">SUMIF(E1:E81,"框架外",P1:P78)/(P83-P81)</f>
        <v>#DIV/0!</v>
      </c>
      <c r="Q85" s="275" t="e">
        <f ca="1">SUMIF(E1:E81,"框架外",Q1:Q78)/(Q83-Q81)</f>
        <v>#DIV/0!</v>
      </c>
      <c r="R85" s="280" t="s">
        <v>2329</v>
      </c>
      <c r="S85" s="49"/>
    </row>
    <row r="86" ht="54" customHeight="1" spans="1:19">
      <c r="A86" s="78"/>
      <c r="C86" s="79"/>
      <c r="D86" s="79"/>
      <c r="E86" s="79"/>
      <c r="F86" s="78"/>
      <c r="G86" s="78"/>
      <c r="H86" s="78"/>
      <c r="I86" s="78"/>
      <c r="J86" s="78"/>
      <c r="P86" s="275" t="e">
        <f ca="1">SUMIF(E1:E81,"据实结算",P1:P78)/(P83-P81)</f>
        <v>#DIV/0!</v>
      </c>
      <c r="Q86" s="275" t="e">
        <f ca="1">SUMIF(E1:E81,"据实结算",Q1:Q78)/(Q83-Q81)</f>
        <v>#DIV/0!</v>
      </c>
      <c r="R86" s="280" t="s">
        <v>2330</v>
      </c>
      <c r="S86" s="49"/>
    </row>
    <row r="87" spans="11:14">
      <c r="K87" s="270"/>
      <c r="L87" s="147"/>
      <c r="M87" s="147"/>
      <c r="N87" s="14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85" t="s">
        <v>2331</v>
      </c>
      <c r="B1" s="186"/>
      <c r="C1" s="186"/>
      <c r="D1" s="186"/>
      <c r="E1" s="186"/>
      <c r="F1" s="186"/>
      <c r="G1" s="186"/>
      <c r="H1" s="211"/>
    </row>
    <row r="2" spans="1:8">
      <c r="A2" s="187" t="s">
        <v>2332</v>
      </c>
      <c r="B2" s="188"/>
      <c r="C2" s="189" t="s">
        <v>2333</v>
      </c>
      <c r="D2" s="190"/>
      <c r="E2" s="212"/>
      <c r="F2" s="212"/>
      <c r="G2" s="213" t="s">
        <v>2334</v>
      </c>
      <c r="H2" s="214"/>
    </row>
    <row r="3" spans="1:8">
      <c r="A3" s="191" t="s">
        <v>2335</v>
      </c>
      <c r="B3" s="192"/>
      <c r="C3" s="193" t="s">
        <v>2336</v>
      </c>
      <c r="D3" s="190"/>
      <c r="E3" s="212"/>
      <c r="F3" s="212"/>
      <c r="G3" s="215"/>
      <c r="H3" s="216"/>
    </row>
    <row r="4" spans="1:8">
      <c r="A4" s="191" t="s">
        <v>2337</v>
      </c>
      <c r="B4" s="188"/>
      <c r="C4" s="194" t="s">
        <v>2338</v>
      </c>
      <c r="D4" s="190"/>
      <c r="E4" s="193" t="s">
        <v>2339</v>
      </c>
      <c r="F4" s="188"/>
      <c r="G4" s="217"/>
      <c r="H4" s="218" t="s">
        <v>2340</v>
      </c>
    </row>
    <row r="5" spans="1:8">
      <c r="A5" s="191" t="s">
        <v>2341</v>
      </c>
      <c r="B5" s="188"/>
      <c r="C5" s="194" t="s">
        <v>2338</v>
      </c>
      <c r="D5" s="190"/>
      <c r="E5" s="193" t="s">
        <v>2339</v>
      </c>
      <c r="F5" s="188"/>
      <c r="G5" s="219"/>
      <c r="H5" s="218" t="s">
        <v>2342</v>
      </c>
    </row>
    <row r="6" spans="1:8">
      <c r="A6" s="191" t="s">
        <v>2343</v>
      </c>
      <c r="B6" s="188"/>
      <c r="C6" s="195"/>
      <c r="D6" s="195"/>
      <c r="E6" s="195"/>
      <c r="F6" s="195"/>
      <c r="G6" s="220"/>
      <c r="H6" s="218" t="s">
        <v>2344</v>
      </c>
    </row>
    <row r="7" spans="1:8">
      <c r="A7" s="191" t="s">
        <v>2345</v>
      </c>
      <c r="B7" s="188"/>
      <c r="C7" s="194" t="s">
        <v>2338</v>
      </c>
      <c r="D7" s="190"/>
      <c r="E7" s="193" t="s">
        <v>2339</v>
      </c>
      <c r="F7" s="221"/>
      <c r="G7" s="222"/>
      <c r="H7" s="218" t="s">
        <v>2346</v>
      </c>
    </row>
    <row r="8" ht="20.4" spans="1:8">
      <c r="A8" s="196" t="s">
        <v>2347</v>
      </c>
      <c r="B8" s="196"/>
      <c r="C8" s="196"/>
      <c r="D8" s="196"/>
      <c r="E8" s="196"/>
      <c r="F8" s="196"/>
      <c r="G8" s="196"/>
      <c r="H8" s="196"/>
    </row>
    <row r="9" spans="1:8">
      <c r="A9" s="197" t="s">
        <v>2348</v>
      </c>
      <c r="B9" s="197" t="s">
        <v>2262</v>
      </c>
      <c r="C9" s="198" t="s">
        <v>2349</v>
      </c>
      <c r="D9" s="198" t="s">
        <v>2350</v>
      </c>
      <c r="E9" s="223" t="s">
        <v>2351</v>
      </c>
      <c r="F9" s="223" t="s">
        <v>2352</v>
      </c>
      <c r="G9" s="198" t="s">
        <v>2276</v>
      </c>
      <c r="H9" s="224" t="s">
        <v>2353</v>
      </c>
    </row>
    <row r="10" spans="1:8">
      <c r="A10" s="199">
        <v>1</v>
      </c>
      <c r="B10" s="200" t="s">
        <v>2280</v>
      </c>
      <c r="C10" s="201" t="e">
        <f>'2.报价结算清单'!#REF!</f>
        <v>#REF!</v>
      </c>
      <c r="D10" s="202" t="str">
        <f t="shared" ref="D10:D18" si="0">IFERROR(_xlfn.IFNA(C10/$C$21,""),"")</f>
        <v/>
      </c>
      <c r="E10" s="201" t="e">
        <f>'2.报价结算清单'!#REF!</f>
        <v>#REF!</v>
      </c>
      <c r="F10" s="202" t="str">
        <f t="shared" ref="F10:F18" si="1">IFERROR(_xlfn.IFNA(E10/$E$21,""),"")</f>
        <v/>
      </c>
      <c r="G10" s="201" t="str">
        <f>IFERROR(E10-C10,"")</f>
        <v/>
      </c>
      <c r="H10" s="225"/>
    </row>
    <row r="11" spans="1:8">
      <c r="A11" s="199">
        <v>2</v>
      </c>
      <c r="B11" s="200" t="s">
        <v>2354</v>
      </c>
      <c r="C11" s="201" t="e">
        <f>'2.报价结算清单'!#REF!</f>
        <v>#REF!</v>
      </c>
      <c r="D11" s="202" t="str">
        <f t="shared" si="0"/>
        <v/>
      </c>
      <c r="E11" s="201" t="e">
        <f>'2.报价结算清单'!#REF!</f>
        <v>#REF!</v>
      </c>
      <c r="F11" s="202" t="str">
        <f t="shared" si="1"/>
        <v/>
      </c>
      <c r="G11" s="201" t="str">
        <f t="shared" ref="G11:G18" si="2">IFERROR(E11-C11,"")</f>
        <v/>
      </c>
      <c r="H11" s="225"/>
    </row>
    <row r="12" spans="1:8">
      <c r="A12" s="199">
        <v>3</v>
      </c>
      <c r="B12" s="200" t="s">
        <v>2292</v>
      </c>
      <c r="C12" s="201">
        <f>'2.报价结算清单'!P6</f>
        <v>9010</v>
      </c>
      <c r="D12" s="202">
        <f t="shared" si="0"/>
        <v>0.019513961409883</v>
      </c>
      <c r="E12" s="201">
        <f>'2.报价结算清单'!Q6</f>
        <v>8819.2</v>
      </c>
      <c r="F12" s="202">
        <f t="shared" si="1"/>
        <v>0.0274587859968068</v>
      </c>
      <c r="G12" s="201">
        <f t="shared" si="2"/>
        <v>-190.799999999999</v>
      </c>
      <c r="H12" s="225"/>
    </row>
    <row r="13" spans="1:8">
      <c r="A13" s="199">
        <v>4</v>
      </c>
      <c r="B13" s="200" t="s">
        <v>2294</v>
      </c>
      <c r="C13" s="201" t="e">
        <f>'2.报价结算清单'!#REF!</f>
        <v>#REF!</v>
      </c>
      <c r="D13" s="202" t="str">
        <f t="shared" si="0"/>
        <v/>
      </c>
      <c r="E13" s="201" t="e">
        <f>'2.报价结算清单'!#REF!</f>
        <v>#REF!</v>
      </c>
      <c r="F13" s="202" t="str">
        <f t="shared" si="1"/>
        <v/>
      </c>
      <c r="G13" s="201" t="str">
        <f t="shared" si="2"/>
        <v/>
      </c>
      <c r="H13" s="225"/>
    </row>
    <row r="14" spans="1:8">
      <c r="A14" s="199">
        <v>5</v>
      </c>
      <c r="B14" s="200" t="s">
        <v>2305</v>
      </c>
      <c r="C14" s="201">
        <f>'2.报价结算清单'!P25</f>
        <v>425640</v>
      </c>
      <c r="D14" s="202">
        <f t="shared" si="0"/>
        <v>0.921855997170099</v>
      </c>
      <c r="E14" s="201">
        <f>'2.报价结算清单'!Q25</f>
        <v>293682.1462</v>
      </c>
      <c r="F14" s="202">
        <f t="shared" si="1"/>
        <v>0.914386248592698</v>
      </c>
      <c r="G14" s="201">
        <f t="shared" si="2"/>
        <v>-131957.8538</v>
      </c>
      <c r="H14" s="225"/>
    </row>
    <row r="15" spans="1:8">
      <c r="A15" s="199">
        <v>6</v>
      </c>
      <c r="B15" s="200" t="s">
        <v>2355</v>
      </c>
      <c r="C15" s="201" t="e">
        <f>'2.报价结算清单'!#REF!</f>
        <v>#REF!</v>
      </c>
      <c r="D15" s="202" t="str">
        <f t="shared" si="0"/>
        <v/>
      </c>
      <c r="E15" s="201" t="e">
        <f>'2.报价结算清单'!#REF!</f>
        <v>#REF!</v>
      </c>
      <c r="F15" s="202" t="str">
        <f t="shared" si="1"/>
        <v/>
      </c>
      <c r="G15" s="201" t="str">
        <f t="shared" si="2"/>
        <v/>
      </c>
      <c r="H15" s="225"/>
    </row>
    <row r="16" spans="1:8">
      <c r="A16" s="199">
        <v>7</v>
      </c>
      <c r="B16" s="200" t="s">
        <v>2356</v>
      </c>
      <c r="C16" s="201" t="e">
        <f>'2.报价结算清单'!#REF!</f>
        <v>#REF!</v>
      </c>
      <c r="D16" s="202" t="str">
        <f t="shared" si="0"/>
        <v/>
      </c>
      <c r="E16" s="201" t="e">
        <f>'2.报价结算清单'!#REF!</f>
        <v>#REF!</v>
      </c>
      <c r="F16" s="202" t="str">
        <f t="shared" si="1"/>
        <v/>
      </c>
      <c r="G16" s="201" t="str">
        <f t="shared" si="2"/>
        <v/>
      </c>
      <c r="H16" s="225"/>
    </row>
    <row r="17" spans="1:8">
      <c r="A17" s="199">
        <v>8</v>
      </c>
      <c r="B17" s="200" t="s">
        <v>2357</v>
      </c>
      <c r="C17" s="201" t="e">
        <f>'2.报价结算清单'!#REF!</f>
        <v>#REF!</v>
      </c>
      <c r="D17" s="202" t="str">
        <f t="shared" si="0"/>
        <v/>
      </c>
      <c r="E17" s="201" t="e">
        <f>'2.报价结算清单'!#REF!</f>
        <v>#REF!</v>
      </c>
      <c r="F17" s="202" t="str">
        <f t="shared" si="1"/>
        <v/>
      </c>
      <c r="G17" s="201" t="str">
        <f t="shared" si="2"/>
        <v/>
      </c>
      <c r="H17" s="225"/>
    </row>
    <row r="18" spans="1:8">
      <c r="A18" s="199">
        <v>9</v>
      </c>
      <c r="B18" s="200" t="s">
        <v>2358</v>
      </c>
      <c r="C18" s="201" t="e">
        <f>'2.报价结算清单'!#REF!</f>
        <v>#REF!</v>
      </c>
      <c r="D18" s="202" t="str">
        <f t="shared" si="0"/>
        <v/>
      </c>
      <c r="E18" s="201" t="e">
        <f>'2.报价结算清单'!#REF!</f>
        <v>#REF!</v>
      </c>
      <c r="F18" s="202" t="str">
        <f t="shared" si="1"/>
        <v/>
      </c>
      <c r="G18" s="201" t="str">
        <f t="shared" si="2"/>
        <v/>
      </c>
      <c r="H18" s="225"/>
    </row>
    <row r="19" spans="1:8">
      <c r="A19" s="203" t="s">
        <v>2359</v>
      </c>
      <c r="B19" s="204"/>
      <c r="C19" s="205">
        <v>0.06</v>
      </c>
      <c r="D19" s="205">
        <v>0.06</v>
      </c>
      <c r="E19" s="205">
        <v>0.06</v>
      </c>
      <c r="F19" s="205">
        <v>0.06</v>
      </c>
      <c r="G19" s="205">
        <v>0.06</v>
      </c>
      <c r="H19" s="205"/>
    </row>
    <row r="20" spans="1:8">
      <c r="A20" s="206" t="s">
        <v>2360</v>
      </c>
      <c r="B20" s="204"/>
      <c r="C20" s="207" t="str">
        <f>'2.报价结算清单'!J32</f>
        <v>0</v>
      </c>
      <c r="D20" s="202">
        <f>IFERROR(_xlfn.IFNA(C20/$C$22,""),"")</f>
        <v>0</v>
      </c>
      <c r="E20" s="207" t="str">
        <f>'2.报价结算清单'!K32</f>
        <v>0</v>
      </c>
      <c r="F20" s="202">
        <f>IFERROR(_xlfn.IFNA(E20/$E$22,""),"")</f>
        <v>0</v>
      </c>
      <c r="G20" s="201">
        <f>IFERROR(E20-C20,"")</f>
        <v>0</v>
      </c>
      <c r="H20" s="225"/>
    </row>
    <row r="21" spans="1:8">
      <c r="A21" s="203" t="s">
        <v>2361</v>
      </c>
      <c r="B21" s="203"/>
      <c r="C21" s="207">
        <f>'2.报价结算清单'!P34</f>
        <v>461720.704</v>
      </c>
      <c r="D21" s="202">
        <f>IFERROR(_xlfn.IFNA(C21/$C$22,""),"")</f>
        <v>1</v>
      </c>
      <c r="E21" s="207">
        <f>'2.报价结算清单'!Q34</f>
        <v>321179.53069832</v>
      </c>
      <c r="F21" s="202">
        <f>IFERROR(_xlfn.IFNA(E21/$E$22,""),"")</f>
        <v>1</v>
      </c>
      <c r="G21" s="201">
        <f>IFERROR(E21-C21,"")</f>
        <v>-140541.17330168</v>
      </c>
      <c r="H21" s="225"/>
    </row>
    <row r="22" spans="1:7">
      <c r="A22" s="208" t="s">
        <v>2362</v>
      </c>
      <c r="B22" s="208"/>
      <c r="C22" s="209">
        <f>'2.报价结算清单'!P34</f>
        <v>461720.704</v>
      </c>
      <c r="D22" s="209"/>
      <c r="E22" s="209">
        <f>'2.报价结算清单'!Q34</f>
        <v>321179.53069832</v>
      </c>
      <c r="F22" s="209"/>
      <c r="G22" s="226">
        <f>IFERROR(E22-C22,"")</f>
        <v>-140541.17330168</v>
      </c>
    </row>
    <row r="33" spans="4:4">
      <c r="D33" s="210"/>
    </row>
    <row r="34" spans="4:4">
      <c r="D34" s="210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8"/>
  <sheetViews>
    <sheetView tabSelected="1" zoomScale="68" zoomScaleNormal="68" topLeftCell="H31" workbookViewId="0">
      <selection activeCell="L11" sqref="L11"/>
    </sheetView>
  </sheetViews>
  <sheetFormatPr defaultColWidth="9" defaultRowHeight="15.2"/>
  <cols>
    <col min="1" max="1" width="12.625" style="49" customWidth="1"/>
    <col min="2" max="2" width="21.5089285714286" style="50" customWidth="1"/>
    <col min="3" max="3" width="29.125" style="50" customWidth="1"/>
    <col min="4" max="4" width="37.0803571428571" style="50" customWidth="1"/>
    <col min="5" max="5" width="21" style="50" customWidth="1"/>
    <col min="6" max="6" width="16.5089285714286" style="49" customWidth="1"/>
    <col min="7" max="7" width="34.3482142857143" style="49" customWidth="1"/>
    <col min="8" max="8" width="55.1875" style="51" customWidth="1"/>
    <col min="9" max="9" width="8.625" style="49" customWidth="1"/>
    <col min="10" max="10" width="11.4285714285714" style="52" customWidth="1"/>
    <col min="11" max="11" width="10.3928571428571" style="53" customWidth="1" outlineLevel="1"/>
    <col min="12" max="12" width="12.75" style="54" customWidth="1"/>
    <col min="13" max="13" width="11.6875" style="55" customWidth="1" outlineLevel="1"/>
    <col min="14" max="14" width="8.75" style="56" customWidth="1"/>
    <col min="15" max="15" width="10.3928571428571" style="55" customWidth="1" outlineLevel="1"/>
    <col min="16" max="16" width="21.6428571428571" style="57" customWidth="1"/>
    <col min="17" max="17" width="14.5178571428571" style="57" customWidth="1" outlineLevel="1"/>
    <col min="18" max="18" width="30.5089285714286" style="58" customWidth="1"/>
    <col min="19" max="20" width="10.375" style="59" customWidth="1"/>
    <col min="21" max="21" width="29.125" style="49" customWidth="1"/>
    <col min="22" max="22" width="33.8125" style="49" customWidth="1"/>
    <col min="23" max="24" width="9" style="49"/>
    <col min="25" max="25" width="9.875" style="49" customWidth="1"/>
    <col min="26" max="16384" width="9" style="49"/>
  </cols>
  <sheetData>
    <row r="1" s="42" customFormat="1" ht="31" spans="1:22">
      <c r="A1" s="60" t="s">
        <v>2363</v>
      </c>
      <c r="B1" s="60" t="s">
        <v>2364</v>
      </c>
      <c r="C1" s="60" t="s">
        <v>2365</v>
      </c>
      <c r="D1" s="60" t="s">
        <v>2366</v>
      </c>
      <c r="E1" s="80" t="s">
        <v>2367</v>
      </c>
      <c r="F1" s="81" t="s">
        <v>2264</v>
      </c>
      <c r="G1" s="82" t="s">
        <v>2368</v>
      </c>
      <c r="H1" s="60" t="s">
        <v>2369</v>
      </c>
      <c r="I1" s="60" t="s">
        <v>2370</v>
      </c>
      <c r="J1" s="98" t="s">
        <v>2371</v>
      </c>
      <c r="K1" s="99" t="s">
        <v>2372</v>
      </c>
      <c r="L1" s="100" t="s">
        <v>2373</v>
      </c>
      <c r="M1" s="124" t="s">
        <v>2374</v>
      </c>
      <c r="N1" s="125" t="s">
        <v>2375</v>
      </c>
      <c r="O1" s="124" t="s">
        <v>2376</v>
      </c>
      <c r="P1" s="126" t="s">
        <v>2377</v>
      </c>
      <c r="Q1" s="148" t="s">
        <v>2351</v>
      </c>
      <c r="R1" s="149" t="s">
        <v>2276</v>
      </c>
      <c r="S1" s="150" t="s">
        <v>2378</v>
      </c>
      <c r="T1" s="150" t="s">
        <v>2379</v>
      </c>
      <c r="U1" s="171" t="s">
        <v>2278</v>
      </c>
      <c r="V1" s="172" t="s">
        <v>2279</v>
      </c>
    </row>
    <row r="2" s="43" customFormat="1" ht="34" customHeight="1" spans="1:22">
      <c r="A2" s="61" t="s">
        <v>2292</v>
      </c>
      <c r="B2" s="62" t="s">
        <v>2380</v>
      </c>
      <c r="C2" s="62" t="s">
        <v>2381</v>
      </c>
      <c r="D2" s="63" t="s">
        <v>2382</v>
      </c>
      <c r="E2" s="62" t="s">
        <v>2283</v>
      </c>
      <c r="F2" s="83" t="s">
        <v>2383</v>
      </c>
      <c r="G2" s="72" t="str">
        <f>_xlfn.IFNA(IF(VLOOKUP($F2,'3.框架内物料'!$A:$E,2,0)=0,"请勿填写",VLOOKUP($F2,'3.框架内物料'!$A:$E,2,0)),"")</f>
        <v>M939882641945305089</v>
      </c>
      <c r="H2" s="84" t="str">
        <f>_xlfn.IFNA(VLOOKUP($F2,'3.框架内物料'!$A:$E,4,0),"")</f>
        <v>Onsite 人员-服务人员-项目助理-人员劳务费。不含住宿、交通、补贴等费用，每天不超过8小时</v>
      </c>
      <c r="I2" s="72" t="str">
        <f>_xlfn.IFNA(VLOOKUP($F2,'3.框架内物料'!$A:$E,5,0),"")</f>
        <v>人/天</v>
      </c>
      <c r="J2" s="101">
        <f>_xlfn.IFNA(VLOOKUP($F2,'3.框架内物料'!$A:$F,6,0),"")</f>
        <v>530</v>
      </c>
      <c r="K2" s="101">
        <f>_xlfn.IFNA(VLOOKUP($F2,'3.框架内物料'!$A:$F,6,0),"")</f>
        <v>530</v>
      </c>
      <c r="L2" s="102">
        <v>1</v>
      </c>
      <c r="M2" s="127">
        <v>1</v>
      </c>
      <c r="N2" s="127">
        <v>5</v>
      </c>
      <c r="O2" s="127">
        <v>8</v>
      </c>
      <c r="P2" s="128">
        <f t="shared" ref="P2:Q2" si="0">IFERROR(N2*L2*J2,0)</f>
        <v>2650</v>
      </c>
      <c r="Q2" s="128">
        <f t="shared" si="0"/>
        <v>4240</v>
      </c>
      <c r="R2" s="151">
        <f>Q2-P2</f>
        <v>1590</v>
      </c>
      <c r="S2" s="152">
        <v>0.06</v>
      </c>
      <c r="T2" s="153">
        <v>0</v>
      </c>
      <c r="U2" s="173"/>
      <c r="V2" s="174"/>
    </row>
    <row r="3" s="43" customFormat="1" ht="34" customHeight="1" spans="1:25">
      <c r="A3" s="61" t="s">
        <v>2292</v>
      </c>
      <c r="B3" s="62" t="s">
        <v>2384</v>
      </c>
      <c r="C3" s="62" t="s">
        <v>2385</v>
      </c>
      <c r="D3" s="63" t="s">
        <v>2386</v>
      </c>
      <c r="E3" s="62" t="s">
        <v>2283</v>
      </c>
      <c r="F3" s="83" t="s">
        <v>2387</v>
      </c>
      <c r="G3" s="72" t="str">
        <f>_xlfn.IFNA(IF(VLOOKUP($F3,'3.框架内物料'!$A:$E,2,0)=0,"请勿填写",VLOOKUP($F3,'3.框架内物料'!$A:$E,2,0)),"")</f>
        <v>M939882634395557889</v>
      </c>
      <c r="H3" s="84" t="str">
        <f>_xlfn.IFNA(VLOOKUP($F3,'3.框架内物料'!$A:$E,4,0),"")</f>
        <v>Onsite 人员-服务人员-地接上会服务人员-人员劳务费。不含住宿、交通、补贴等费用，每天不超过8小时</v>
      </c>
      <c r="I3" s="72" t="str">
        <f>_xlfn.IFNA(VLOOKUP($F3,'3.框架内物料'!$A:$E,5,0),"")</f>
        <v>人/天</v>
      </c>
      <c r="J3" s="101">
        <f>_xlfn.IFNA(VLOOKUP($F3,'3.框架内物料'!$A:$F,6,0),"")</f>
        <v>530</v>
      </c>
      <c r="K3" s="101">
        <f>_xlfn.IFNA(VLOOKUP($F3,'3.框架内物料'!$A:$F,6,0),"")</f>
        <v>530</v>
      </c>
      <c r="L3" s="102">
        <v>3</v>
      </c>
      <c r="M3" s="127">
        <v>1</v>
      </c>
      <c r="N3" s="127">
        <v>4</v>
      </c>
      <c r="O3" s="127">
        <v>6</v>
      </c>
      <c r="P3" s="128">
        <f>IFERROR(N3*L3*J3,0)</f>
        <v>6360</v>
      </c>
      <c r="Q3" s="128">
        <f t="shared" ref="Q3:Q8" si="1">IFERROR(O3*M3*K3,0)</f>
        <v>3180</v>
      </c>
      <c r="R3" s="151">
        <f>Q3-P3</f>
        <v>-3180</v>
      </c>
      <c r="S3" s="152">
        <v>0.06</v>
      </c>
      <c r="T3" s="153">
        <v>0</v>
      </c>
      <c r="U3" s="173"/>
      <c r="V3" s="174"/>
      <c r="Y3" s="183"/>
    </row>
    <row r="4" s="44" customFormat="1" ht="34" customHeight="1" spans="1:25">
      <c r="A4" s="64" t="s">
        <v>2292</v>
      </c>
      <c r="B4" s="65" t="s">
        <v>2384</v>
      </c>
      <c r="C4" s="65" t="s">
        <v>2385</v>
      </c>
      <c r="D4" s="63" t="s">
        <v>2388</v>
      </c>
      <c r="E4" s="65" t="s">
        <v>2290</v>
      </c>
      <c r="F4" s="85"/>
      <c r="G4" s="65" t="str">
        <f>_xlfn.IFNA(IF(VLOOKUP($F4,'[2]3.框架内物料'!$A:$E,2,0)=0,"请勿填写",VLOOKUP($F4,'[2]3.框架内物料'!$A:$E,2,0)),"")</f>
        <v/>
      </c>
      <c r="H4" s="86" t="s">
        <v>2388</v>
      </c>
      <c r="I4" s="65" t="s">
        <v>2389</v>
      </c>
      <c r="J4" s="101">
        <v>0</v>
      </c>
      <c r="K4" s="101">
        <f>60*1.06</f>
        <v>63.6</v>
      </c>
      <c r="L4" s="103">
        <v>0</v>
      </c>
      <c r="M4" s="129">
        <v>22</v>
      </c>
      <c r="N4" s="129">
        <v>0</v>
      </c>
      <c r="O4" s="129">
        <v>1</v>
      </c>
      <c r="P4" s="130">
        <f>IFERROR(N4*L4*J4,0)</f>
        <v>0</v>
      </c>
      <c r="Q4" s="130">
        <f t="shared" si="1"/>
        <v>1399.2</v>
      </c>
      <c r="R4" s="154">
        <f>Q4-P4</f>
        <v>1399.2</v>
      </c>
      <c r="S4" s="155">
        <v>0.06</v>
      </c>
      <c r="T4" s="156">
        <v>0</v>
      </c>
      <c r="U4" s="175"/>
      <c r="V4" s="64"/>
      <c r="Y4" s="184"/>
    </row>
    <row r="5" s="45" customFormat="1" ht="17.6" spans="1:22">
      <c r="A5" s="66"/>
      <c r="B5" s="67"/>
      <c r="C5" s="67"/>
      <c r="D5" s="67"/>
      <c r="E5" s="67"/>
      <c r="F5" s="87"/>
      <c r="G5" s="87"/>
      <c r="H5" s="87"/>
      <c r="I5" s="87"/>
      <c r="J5" s="104"/>
      <c r="K5" s="105"/>
      <c r="L5" s="105"/>
      <c r="M5" s="131"/>
      <c r="N5" s="131"/>
      <c r="O5" s="131"/>
      <c r="P5" s="132" t="s">
        <v>2293</v>
      </c>
      <c r="Q5" s="157"/>
      <c r="R5" s="158"/>
      <c r="S5" s="159"/>
      <c r="T5" s="159"/>
      <c r="U5" s="176"/>
      <c r="V5" s="176"/>
    </row>
    <row r="6" s="45" customFormat="1" ht="17.6" spans="1:22">
      <c r="A6" s="68"/>
      <c r="B6" s="69"/>
      <c r="C6" s="69"/>
      <c r="D6" s="69"/>
      <c r="E6" s="69"/>
      <c r="F6" s="88"/>
      <c r="G6" s="88"/>
      <c r="H6" s="88"/>
      <c r="I6" s="88"/>
      <c r="J6" s="106"/>
      <c r="K6" s="107"/>
      <c r="L6" s="107"/>
      <c r="M6" s="133"/>
      <c r="N6" s="133"/>
      <c r="O6" s="133"/>
      <c r="P6" s="134">
        <f>SUM(P2:P4)</f>
        <v>9010</v>
      </c>
      <c r="Q6" s="134">
        <f>SUM(Q2:Q4)</f>
        <v>8819.2</v>
      </c>
      <c r="R6" s="134">
        <f>Q6-P6</f>
        <v>-190.799999999999</v>
      </c>
      <c r="S6" s="160"/>
      <c r="T6" s="161"/>
      <c r="U6" s="88"/>
      <c r="V6" s="177"/>
    </row>
    <row r="7" s="43" customFormat="1" ht="34" customHeight="1" spans="1:22">
      <c r="A7" s="64" t="s">
        <v>2305</v>
      </c>
      <c r="B7" s="65" t="s">
        <v>2390</v>
      </c>
      <c r="C7" s="64" t="s">
        <v>2391</v>
      </c>
      <c r="D7" s="65" t="s">
        <v>2392</v>
      </c>
      <c r="E7" s="65" t="s">
        <v>2290</v>
      </c>
      <c r="F7" s="83"/>
      <c r="G7" s="72" t="str">
        <f>_xlfn.IFNA(IF(VLOOKUP($F7,'3.框架内物料'!$A:$E,2,0)=0,"请勿填写",VLOOKUP($F7,'3.框架内物料'!$A:$E,2,0)),"")</f>
        <v/>
      </c>
      <c r="H7" s="89" t="s">
        <v>2392</v>
      </c>
      <c r="I7" s="65" t="s">
        <v>2393</v>
      </c>
      <c r="J7" s="101">
        <f>3000*1.06</f>
        <v>3180</v>
      </c>
      <c r="K7" s="101">
        <f>105480*1.06</f>
        <v>111808.8</v>
      </c>
      <c r="L7" s="108">
        <v>100</v>
      </c>
      <c r="M7" s="129">
        <v>1</v>
      </c>
      <c r="N7" s="135">
        <v>1</v>
      </c>
      <c r="O7" s="129">
        <v>1</v>
      </c>
      <c r="P7" s="128">
        <f>IFERROR(N7*L7*J7,0)</f>
        <v>318000</v>
      </c>
      <c r="Q7" s="128">
        <f t="shared" si="1"/>
        <v>111808.8</v>
      </c>
      <c r="R7" s="151">
        <f>Q7-P7</f>
        <v>-206191.2</v>
      </c>
      <c r="S7" s="152">
        <v>0.06</v>
      </c>
      <c r="T7" s="153">
        <v>0</v>
      </c>
      <c r="U7" s="173"/>
      <c r="V7" s="174"/>
    </row>
    <row r="8" s="44" customFormat="1" ht="34" customHeight="1" spans="1:25">
      <c r="A8" s="64" t="s">
        <v>2305</v>
      </c>
      <c r="B8" s="65" t="s">
        <v>2394</v>
      </c>
      <c r="C8" s="64" t="s">
        <v>2391</v>
      </c>
      <c r="D8" s="65" t="s">
        <v>2395</v>
      </c>
      <c r="E8" s="65" t="s">
        <v>2290</v>
      </c>
      <c r="F8" s="85"/>
      <c r="G8" s="72" t="str">
        <f>_xlfn.IFNA(IF(VLOOKUP($F8,'3.框架内物料'!$A:$E,2,0)=0,"请勿填写",VLOOKUP($F8,'3.框架内物料'!$A:$E,2,0)),"")</f>
        <v/>
      </c>
      <c r="H8" s="89" t="s">
        <v>2395</v>
      </c>
      <c r="I8" s="65" t="s">
        <v>2393</v>
      </c>
      <c r="J8" s="101">
        <v>0</v>
      </c>
      <c r="K8" s="101">
        <f>6199.5*1.06</f>
        <v>6571.47</v>
      </c>
      <c r="L8" s="103">
        <v>0</v>
      </c>
      <c r="M8" s="129">
        <v>1</v>
      </c>
      <c r="N8" s="129">
        <v>0</v>
      </c>
      <c r="O8" s="129">
        <v>1</v>
      </c>
      <c r="P8" s="128">
        <f t="shared" ref="P8:P23" si="2">IFERROR(N8*L8*J8,0)</f>
        <v>0</v>
      </c>
      <c r="Q8" s="128">
        <f t="shared" ref="Q8:Q23" si="3">IFERROR(O8*M8*K8,0)</f>
        <v>6571.47</v>
      </c>
      <c r="R8" s="151">
        <f t="shared" ref="R8:R23" si="4">Q8-P8</f>
        <v>6571.47</v>
      </c>
      <c r="S8" s="152">
        <v>0.06</v>
      </c>
      <c r="T8" s="153">
        <v>0</v>
      </c>
      <c r="U8" s="175"/>
      <c r="V8" s="64"/>
      <c r="Y8" s="184"/>
    </row>
    <row r="9" s="44" customFormat="1" ht="34" customHeight="1" spans="1:25">
      <c r="A9" s="64" t="s">
        <v>2305</v>
      </c>
      <c r="B9" s="64" t="s">
        <v>2396</v>
      </c>
      <c r="C9" s="64" t="s">
        <v>2397</v>
      </c>
      <c r="D9" s="65" t="s">
        <v>2398</v>
      </c>
      <c r="E9" s="65" t="s">
        <v>2290</v>
      </c>
      <c r="F9" s="85"/>
      <c r="G9" s="72" t="str">
        <f>_xlfn.IFNA(IF(VLOOKUP($F9,'3.框架内物料'!$A:$E,2,0)=0,"请勿填写",VLOOKUP($F9,'3.框架内物料'!$A:$E,2,0)),"")</f>
        <v/>
      </c>
      <c r="H9" s="89" t="s">
        <v>2398</v>
      </c>
      <c r="I9" s="65" t="s">
        <v>2399</v>
      </c>
      <c r="J9" s="101">
        <v>430</v>
      </c>
      <c r="K9" s="101">
        <v>400</v>
      </c>
      <c r="L9" s="103">
        <v>75</v>
      </c>
      <c r="M9" s="129">
        <v>76</v>
      </c>
      <c r="N9" s="129">
        <v>3</v>
      </c>
      <c r="O9" s="129">
        <v>1</v>
      </c>
      <c r="P9" s="128">
        <f t="shared" si="2"/>
        <v>96750</v>
      </c>
      <c r="Q9" s="128">
        <f t="shared" si="3"/>
        <v>30400</v>
      </c>
      <c r="R9" s="151">
        <f t="shared" si="4"/>
        <v>-66350</v>
      </c>
      <c r="S9" s="152">
        <v>0.06</v>
      </c>
      <c r="T9" s="153">
        <v>0</v>
      </c>
      <c r="U9" s="175"/>
      <c r="V9" s="64"/>
      <c r="Y9" s="184"/>
    </row>
    <row r="10" s="46" customFormat="1" ht="34" customHeight="1" spans="1:22">
      <c r="A10" s="64" t="s">
        <v>2305</v>
      </c>
      <c r="B10" s="64" t="s">
        <v>2396</v>
      </c>
      <c r="C10" s="64" t="s">
        <v>2397</v>
      </c>
      <c r="D10" s="65" t="s">
        <v>2400</v>
      </c>
      <c r="E10" s="65" t="s">
        <v>2290</v>
      </c>
      <c r="F10" s="83"/>
      <c r="G10" s="72" t="str">
        <f>_xlfn.IFNA(IF(VLOOKUP($F10,'3.框架内物料'!$A:$E,2,0)=0,"请勿填写",VLOOKUP($F10,'3.框架内物料'!$A:$E,2,0)),"")</f>
        <v/>
      </c>
      <c r="H10" s="89" t="s">
        <v>2400</v>
      </c>
      <c r="I10" s="65" t="s">
        <v>2399</v>
      </c>
      <c r="J10" s="101">
        <v>0</v>
      </c>
      <c r="K10" s="101">
        <v>400</v>
      </c>
      <c r="L10" s="103">
        <v>0</v>
      </c>
      <c r="M10" s="129">
        <v>80</v>
      </c>
      <c r="N10" s="129">
        <v>0</v>
      </c>
      <c r="O10" s="129">
        <v>1</v>
      </c>
      <c r="P10" s="128">
        <f t="shared" si="2"/>
        <v>0</v>
      </c>
      <c r="Q10" s="128">
        <f t="shared" si="3"/>
        <v>32000</v>
      </c>
      <c r="R10" s="151">
        <f t="shared" si="4"/>
        <v>32000</v>
      </c>
      <c r="S10" s="152">
        <v>0.06</v>
      </c>
      <c r="T10" s="153">
        <v>0</v>
      </c>
      <c r="U10" s="174"/>
      <c r="V10" s="174"/>
    </row>
    <row r="11" s="46" customFormat="1" ht="34" customHeight="1" spans="1:22">
      <c r="A11" s="64" t="s">
        <v>2305</v>
      </c>
      <c r="B11" s="64" t="s">
        <v>2396</v>
      </c>
      <c r="C11" s="64" t="s">
        <v>2397</v>
      </c>
      <c r="D11" s="65" t="s">
        <v>2401</v>
      </c>
      <c r="E11" s="65" t="s">
        <v>2290</v>
      </c>
      <c r="F11" s="83"/>
      <c r="G11" s="72" t="str">
        <f>_xlfn.IFNA(IF(VLOOKUP($F11,'3.框架内物料'!$A:$E,2,0)=0,"请勿填写",VLOOKUP($F11,'3.框架内物料'!$A:$E,2,0)),"")</f>
        <v/>
      </c>
      <c r="H11" s="89" t="s">
        <v>2401</v>
      </c>
      <c r="I11" s="65" t="s">
        <v>2399</v>
      </c>
      <c r="J11" s="101">
        <v>0</v>
      </c>
      <c r="K11" s="101">
        <v>400</v>
      </c>
      <c r="L11" s="103">
        <v>0</v>
      </c>
      <c r="M11" s="129">
        <v>72</v>
      </c>
      <c r="N11" s="129">
        <v>0</v>
      </c>
      <c r="O11" s="129">
        <v>1</v>
      </c>
      <c r="P11" s="128">
        <f t="shared" si="2"/>
        <v>0</v>
      </c>
      <c r="Q11" s="128">
        <f t="shared" si="3"/>
        <v>28800</v>
      </c>
      <c r="R11" s="151">
        <f t="shared" si="4"/>
        <v>28800</v>
      </c>
      <c r="S11" s="152">
        <v>0.06</v>
      </c>
      <c r="T11" s="153">
        <v>0</v>
      </c>
      <c r="U11" s="174"/>
      <c r="V11" s="174"/>
    </row>
    <row r="12" s="46" customFormat="1" ht="34" customHeight="1" spans="1:22">
      <c r="A12" s="64" t="s">
        <v>2305</v>
      </c>
      <c r="B12" s="64" t="s">
        <v>2396</v>
      </c>
      <c r="C12" s="64" t="s">
        <v>2397</v>
      </c>
      <c r="D12" s="65" t="s">
        <v>2402</v>
      </c>
      <c r="E12" s="65" t="s">
        <v>2290</v>
      </c>
      <c r="F12" s="83"/>
      <c r="G12" s="72" t="str">
        <f>_xlfn.IFNA(IF(VLOOKUP($F12,'3.框架内物料'!$A:$E,2,0)=0,"请勿填写",VLOOKUP($F12,'3.框架内物料'!$A:$E,2,0)),"")</f>
        <v/>
      </c>
      <c r="H12" s="89" t="s">
        <v>2402</v>
      </c>
      <c r="I12" s="65" t="s">
        <v>2399</v>
      </c>
      <c r="J12" s="101">
        <v>0</v>
      </c>
      <c r="K12" s="101">
        <v>400</v>
      </c>
      <c r="L12" s="103">
        <v>0</v>
      </c>
      <c r="M12" s="129">
        <v>22</v>
      </c>
      <c r="N12" s="129">
        <v>0</v>
      </c>
      <c r="O12" s="129">
        <v>1</v>
      </c>
      <c r="P12" s="128">
        <f t="shared" si="2"/>
        <v>0</v>
      </c>
      <c r="Q12" s="128">
        <f t="shared" si="3"/>
        <v>8800</v>
      </c>
      <c r="R12" s="151">
        <f t="shared" si="4"/>
        <v>8800</v>
      </c>
      <c r="S12" s="152">
        <v>0.06</v>
      </c>
      <c r="T12" s="153">
        <v>0</v>
      </c>
      <c r="U12" s="174"/>
      <c r="V12" s="174"/>
    </row>
    <row r="13" s="46" customFormat="1" ht="34" customHeight="1" spans="1:22">
      <c r="A13" s="64" t="s">
        <v>2305</v>
      </c>
      <c r="B13" s="64" t="s">
        <v>2396</v>
      </c>
      <c r="C13" s="64" t="s">
        <v>2403</v>
      </c>
      <c r="D13" s="65" t="s">
        <v>2404</v>
      </c>
      <c r="E13" s="65" t="s">
        <v>2290</v>
      </c>
      <c r="F13" s="83"/>
      <c r="G13" s="72" t="str">
        <f>_xlfn.IFNA(IF(VLOOKUP($F13,'3.框架内物料'!$A:$E,2,0)=0,"请勿填写",VLOOKUP($F13,'3.框架内物料'!$A:$E,2,0)),"")</f>
        <v/>
      </c>
      <c r="H13" s="89" t="s">
        <v>2404</v>
      </c>
      <c r="I13" s="65" t="s">
        <v>2399</v>
      </c>
      <c r="J13" s="101">
        <v>0</v>
      </c>
      <c r="K13" s="101">
        <v>580</v>
      </c>
      <c r="L13" s="103">
        <v>0</v>
      </c>
      <c r="M13" s="129">
        <v>1</v>
      </c>
      <c r="N13" s="129">
        <v>0</v>
      </c>
      <c r="O13" s="129">
        <v>1</v>
      </c>
      <c r="P13" s="128">
        <f t="shared" si="2"/>
        <v>0</v>
      </c>
      <c r="Q13" s="128">
        <f t="shared" si="3"/>
        <v>580</v>
      </c>
      <c r="R13" s="151">
        <f t="shared" si="4"/>
        <v>580</v>
      </c>
      <c r="S13" s="152">
        <v>0.06</v>
      </c>
      <c r="T13" s="153">
        <v>0</v>
      </c>
      <c r="U13" s="174"/>
      <c r="V13" s="174"/>
    </row>
    <row r="14" s="46" customFormat="1" ht="34" customHeight="1" spans="1:22">
      <c r="A14" s="64" t="s">
        <v>2305</v>
      </c>
      <c r="B14" s="64" t="s">
        <v>2396</v>
      </c>
      <c r="C14" s="64" t="s">
        <v>2403</v>
      </c>
      <c r="D14" s="65" t="s">
        <v>2405</v>
      </c>
      <c r="E14" s="65" t="s">
        <v>2290</v>
      </c>
      <c r="F14" s="83"/>
      <c r="G14" s="72" t="str">
        <f>_xlfn.IFNA(IF(VLOOKUP($F14,'3.框架内物料'!$A:$E,2,0)=0,"请勿填写",VLOOKUP($F14,'3.框架内物料'!$A:$E,2,0)),"")</f>
        <v/>
      </c>
      <c r="H14" s="89" t="s">
        <v>2405</v>
      </c>
      <c r="I14" s="65" t="s">
        <v>2399</v>
      </c>
      <c r="J14" s="101">
        <v>0</v>
      </c>
      <c r="K14" s="101">
        <v>680</v>
      </c>
      <c r="L14" s="103">
        <v>0</v>
      </c>
      <c r="M14" s="129">
        <v>4</v>
      </c>
      <c r="N14" s="129">
        <v>0</v>
      </c>
      <c r="O14" s="129">
        <v>1</v>
      </c>
      <c r="P14" s="128">
        <f t="shared" si="2"/>
        <v>0</v>
      </c>
      <c r="Q14" s="128">
        <f t="shared" si="3"/>
        <v>2720</v>
      </c>
      <c r="R14" s="151">
        <f t="shared" si="4"/>
        <v>2720</v>
      </c>
      <c r="S14" s="152">
        <v>0.06</v>
      </c>
      <c r="T14" s="153">
        <v>0</v>
      </c>
      <c r="U14" s="174"/>
      <c r="V14" s="174"/>
    </row>
    <row r="15" s="46" customFormat="1" ht="34" customHeight="1" spans="1:22">
      <c r="A15" s="64" t="s">
        <v>2305</v>
      </c>
      <c r="B15" s="64" t="s">
        <v>2396</v>
      </c>
      <c r="C15" s="64" t="s">
        <v>2403</v>
      </c>
      <c r="D15" s="65" t="s">
        <v>2406</v>
      </c>
      <c r="E15" s="65" t="s">
        <v>2290</v>
      </c>
      <c r="F15" s="83"/>
      <c r="G15" s="72" t="str">
        <f>_xlfn.IFNA(IF(VLOOKUP($F15,'3.框架内物料'!$A:$E,2,0)=0,"请勿填写",VLOOKUP($F15,'3.框架内物料'!$A:$E,2,0)),"")</f>
        <v/>
      </c>
      <c r="H15" s="89" t="s">
        <v>2406</v>
      </c>
      <c r="I15" s="65" t="s">
        <v>2399</v>
      </c>
      <c r="J15" s="101">
        <v>0</v>
      </c>
      <c r="K15" s="101">
        <v>680</v>
      </c>
      <c r="L15" s="103">
        <v>0</v>
      </c>
      <c r="M15" s="129">
        <v>3</v>
      </c>
      <c r="N15" s="129">
        <v>0</v>
      </c>
      <c r="O15" s="129">
        <v>1</v>
      </c>
      <c r="P15" s="128">
        <f t="shared" si="2"/>
        <v>0</v>
      </c>
      <c r="Q15" s="128">
        <f t="shared" si="3"/>
        <v>2040</v>
      </c>
      <c r="R15" s="151">
        <f t="shared" si="4"/>
        <v>2040</v>
      </c>
      <c r="S15" s="152">
        <v>0.06</v>
      </c>
      <c r="T15" s="153">
        <v>0</v>
      </c>
      <c r="U15" s="174"/>
      <c r="V15" s="174"/>
    </row>
    <row r="16" s="47" customFormat="1" ht="34" customHeight="1" spans="1:22">
      <c r="A16" s="64" t="s">
        <v>2305</v>
      </c>
      <c r="B16" s="64" t="s">
        <v>2407</v>
      </c>
      <c r="C16" s="65" t="s">
        <v>2408</v>
      </c>
      <c r="D16" s="63" t="s">
        <v>2409</v>
      </c>
      <c r="E16" s="65" t="s">
        <v>2284</v>
      </c>
      <c r="F16" s="85"/>
      <c r="G16" s="65" t="str">
        <f>_xlfn.IFNA(IF(VLOOKUP($F16,'3.框架内物料'!$A:$E,2,0)=0,"请勿填写",VLOOKUP($F16,'3.框架内物料'!$A:$E,2,0)),"")</f>
        <v/>
      </c>
      <c r="H16" s="86" t="s">
        <v>2409</v>
      </c>
      <c r="I16" s="65" t="s">
        <v>2410</v>
      </c>
      <c r="J16" s="101">
        <v>0</v>
      </c>
      <c r="K16" s="101">
        <f>1200*1.06</f>
        <v>1272</v>
      </c>
      <c r="L16" s="103">
        <v>0</v>
      </c>
      <c r="M16" s="129">
        <v>3</v>
      </c>
      <c r="N16" s="129">
        <v>0</v>
      </c>
      <c r="O16" s="129">
        <v>3</v>
      </c>
      <c r="P16" s="130">
        <f t="shared" si="2"/>
        <v>0</v>
      </c>
      <c r="Q16" s="128">
        <f t="shared" si="3"/>
        <v>11448</v>
      </c>
      <c r="R16" s="154">
        <f t="shared" si="4"/>
        <v>11448</v>
      </c>
      <c r="S16" s="162">
        <v>0.06</v>
      </c>
      <c r="T16" s="163">
        <v>0</v>
      </c>
      <c r="U16" s="64"/>
      <c r="V16" s="64"/>
    </row>
    <row r="17" s="46" customFormat="1" ht="34" customHeight="1" spans="1:22">
      <c r="A17" s="64" t="s">
        <v>2305</v>
      </c>
      <c r="B17" s="64" t="s">
        <v>2411</v>
      </c>
      <c r="C17" s="65" t="s">
        <v>2412</v>
      </c>
      <c r="D17" s="65" t="s">
        <v>2413</v>
      </c>
      <c r="E17" s="65" t="s">
        <v>2290</v>
      </c>
      <c r="F17" s="83"/>
      <c r="G17" s="72" t="str">
        <f>_xlfn.IFNA(IF(VLOOKUP($F17,'3.框架内物料'!$A:$E,2,0)=0,"请勿填写",VLOOKUP($F17,'3.框架内物料'!$A:$E,2,0)),"")</f>
        <v/>
      </c>
      <c r="H17" s="89" t="s">
        <v>2413</v>
      </c>
      <c r="I17" s="65" t="s">
        <v>2414</v>
      </c>
      <c r="J17" s="101">
        <v>0</v>
      </c>
      <c r="K17" s="101">
        <f>178*1.06</f>
        <v>188.68</v>
      </c>
      <c r="L17" s="103">
        <v>0</v>
      </c>
      <c r="M17" s="129">
        <v>4</v>
      </c>
      <c r="N17" s="129">
        <v>0</v>
      </c>
      <c r="O17" s="129">
        <v>1</v>
      </c>
      <c r="P17" s="128">
        <f t="shared" si="2"/>
        <v>0</v>
      </c>
      <c r="Q17" s="128">
        <f t="shared" si="3"/>
        <v>754.72</v>
      </c>
      <c r="R17" s="151">
        <f t="shared" si="4"/>
        <v>754.72</v>
      </c>
      <c r="S17" s="152">
        <v>0.06</v>
      </c>
      <c r="T17" s="153">
        <v>0</v>
      </c>
      <c r="U17" s="174"/>
      <c r="V17" s="174"/>
    </row>
    <row r="18" s="46" customFormat="1" ht="34" customHeight="1" spans="1:22">
      <c r="A18" s="64" t="s">
        <v>2305</v>
      </c>
      <c r="B18" s="64" t="s">
        <v>2415</v>
      </c>
      <c r="C18" s="65" t="s">
        <v>2416</v>
      </c>
      <c r="D18" s="65" t="s">
        <v>2416</v>
      </c>
      <c r="E18" s="65" t="s">
        <v>2290</v>
      </c>
      <c r="F18" s="83"/>
      <c r="G18" s="72" t="str">
        <f>_xlfn.IFNA(IF(VLOOKUP($F18,'3.框架内物料'!$A:$E,2,0)=0,"请勿填写",VLOOKUP($F18,'3.框架内物料'!$A:$E,2,0)),"")</f>
        <v/>
      </c>
      <c r="H18" s="89" t="s">
        <v>2416</v>
      </c>
      <c r="I18" s="65" t="s">
        <v>2393</v>
      </c>
      <c r="J18" s="101">
        <v>0</v>
      </c>
      <c r="K18" s="101">
        <f>49899*1.06</f>
        <v>52892.94</v>
      </c>
      <c r="L18" s="103">
        <v>0</v>
      </c>
      <c r="M18" s="129">
        <v>1</v>
      </c>
      <c r="N18" s="129">
        <v>0</v>
      </c>
      <c r="O18" s="129">
        <v>1</v>
      </c>
      <c r="P18" s="128">
        <f t="shared" si="2"/>
        <v>0</v>
      </c>
      <c r="Q18" s="128">
        <f t="shared" si="3"/>
        <v>52892.94</v>
      </c>
      <c r="R18" s="151">
        <f t="shared" si="4"/>
        <v>52892.94</v>
      </c>
      <c r="S18" s="152">
        <v>0.06</v>
      </c>
      <c r="T18" s="153">
        <v>0</v>
      </c>
      <c r="U18" s="174" t="s">
        <v>2417</v>
      </c>
      <c r="V18" s="178" t="s">
        <v>2418</v>
      </c>
    </row>
    <row r="19" s="46" customFormat="1" ht="34" customHeight="1" spans="1:22">
      <c r="A19" s="61" t="s">
        <v>2305</v>
      </c>
      <c r="B19" s="62" t="s">
        <v>2306</v>
      </c>
      <c r="C19" s="62" t="s">
        <v>2419</v>
      </c>
      <c r="D19" s="65" t="s">
        <v>2420</v>
      </c>
      <c r="E19" s="62" t="s">
        <v>2290</v>
      </c>
      <c r="F19" s="83"/>
      <c r="G19" s="72" t="str">
        <f>_xlfn.IFNA(IF(VLOOKUP($F19,'3.框架内物料'!$A:$E,2,0)=0,"请勿填写",VLOOKUP($F19,'3.框架内物料'!$A:$E,2,0)),"")</f>
        <v/>
      </c>
      <c r="H19" s="89" t="s">
        <v>2420</v>
      </c>
      <c r="I19" s="65" t="s">
        <v>2414</v>
      </c>
      <c r="J19" s="101">
        <f>3000*0.7*1.06</f>
        <v>2226</v>
      </c>
      <c r="K19" s="101">
        <f>2680*1.06</f>
        <v>2840.8</v>
      </c>
      <c r="L19" s="108">
        <v>1</v>
      </c>
      <c r="M19" s="127">
        <v>1</v>
      </c>
      <c r="N19" s="135">
        <v>1</v>
      </c>
      <c r="O19" s="127">
        <v>1</v>
      </c>
      <c r="P19" s="128">
        <f t="shared" si="2"/>
        <v>2226</v>
      </c>
      <c r="Q19" s="128">
        <f t="shared" si="3"/>
        <v>2840.8</v>
      </c>
      <c r="R19" s="151">
        <f t="shared" si="4"/>
        <v>614.8</v>
      </c>
      <c r="S19" s="152">
        <v>0.06</v>
      </c>
      <c r="T19" s="153">
        <v>0</v>
      </c>
      <c r="U19" s="174"/>
      <c r="V19" s="174"/>
    </row>
    <row r="20" s="46" customFormat="1" ht="34" customHeight="1" spans="1:22">
      <c r="A20" s="61" t="s">
        <v>2305</v>
      </c>
      <c r="B20" s="70" t="s">
        <v>2421</v>
      </c>
      <c r="C20" s="45" t="s">
        <v>2422</v>
      </c>
      <c r="D20" s="62" t="s">
        <v>2423</v>
      </c>
      <c r="E20" s="62" t="s">
        <v>2290</v>
      </c>
      <c r="F20" s="83"/>
      <c r="G20" s="72" t="str">
        <f>_xlfn.IFNA(IF(VLOOKUP($F20,'3.框架内物料'!$A:$E,2,0)=0,"请勿填写",VLOOKUP($F20,'3.框架内物料'!$A:$E,2,0)),"")</f>
        <v/>
      </c>
      <c r="H20" s="90" t="s">
        <v>2423</v>
      </c>
      <c r="I20" s="65" t="s">
        <v>2399</v>
      </c>
      <c r="J20" s="101">
        <v>400</v>
      </c>
      <c r="K20" s="101">
        <v>0</v>
      </c>
      <c r="L20" s="108">
        <v>1</v>
      </c>
      <c r="M20" s="127">
        <v>0</v>
      </c>
      <c r="N20" s="135">
        <v>4</v>
      </c>
      <c r="O20" s="127">
        <v>0</v>
      </c>
      <c r="P20" s="128">
        <f t="shared" si="2"/>
        <v>1600</v>
      </c>
      <c r="Q20" s="128">
        <f t="shared" si="3"/>
        <v>0</v>
      </c>
      <c r="R20" s="151">
        <f t="shared" si="4"/>
        <v>-1600</v>
      </c>
      <c r="S20" s="152">
        <v>0.06</v>
      </c>
      <c r="T20" s="153">
        <v>0</v>
      </c>
      <c r="U20" s="174" t="s">
        <v>2424</v>
      </c>
      <c r="V20" s="174" t="s">
        <v>2425</v>
      </c>
    </row>
    <row r="21" s="43" customFormat="1" ht="34" customHeight="1" spans="1:22">
      <c r="A21" s="61" t="s">
        <v>2305</v>
      </c>
      <c r="B21" s="65" t="s">
        <v>2426</v>
      </c>
      <c r="C21" s="65" t="s">
        <v>2427</v>
      </c>
      <c r="D21" s="65" t="s">
        <v>2428</v>
      </c>
      <c r="E21" s="62" t="s">
        <v>2290</v>
      </c>
      <c r="F21" s="83"/>
      <c r="G21" s="72" t="str">
        <f>_xlfn.IFNA(IF(VLOOKUP($F21,'3.框架内物料'!$A:$E,2,0)=0,"请勿填写",VLOOKUP($F21,'3.框架内物料'!$A:$E,2,0)),"")</f>
        <v/>
      </c>
      <c r="H21" s="89" t="s">
        <v>2428</v>
      </c>
      <c r="I21" s="65" t="s">
        <v>2414</v>
      </c>
      <c r="J21" s="101">
        <f>200*1.06</f>
        <v>212</v>
      </c>
      <c r="K21" s="109">
        <f>1310.77*1.06</f>
        <v>1389.4162</v>
      </c>
      <c r="L21" s="108">
        <v>2</v>
      </c>
      <c r="M21" s="127">
        <v>1</v>
      </c>
      <c r="N21" s="135">
        <v>5</v>
      </c>
      <c r="O21" s="127">
        <v>1</v>
      </c>
      <c r="P21" s="128">
        <f t="shared" si="2"/>
        <v>2120</v>
      </c>
      <c r="Q21" s="128">
        <f t="shared" si="3"/>
        <v>1389.4162</v>
      </c>
      <c r="R21" s="151">
        <f t="shared" si="4"/>
        <v>-730.5838</v>
      </c>
      <c r="S21" s="152">
        <v>0.06</v>
      </c>
      <c r="T21" s="153">
        <v>0</v>
      </c>
      <c r="U21" s="173"/>
      <c r="V21" s="174"/>
    </row>
    <row r="22" s="46" customFormat="1" ht="34" customHeight="1" spans="1:22">
      <c r="A22" s="61" t="s">
        <v>2305</v>
      </c>
      <c r="B22" s="70" t="s">
        <v>2421</v>
      </c>
      <c r="C22" s="45" t="s">
        <v>2429</v>
      </c>
      <c r="D22" s="62" t="s">
        <v>2430</v>
      </c>
      <c r="E22" s="62" t="s">
        <v>2290</v>
      </c>
      <c r="F22" s="83"/>
      <c r="G22" s="72" t="str">
        <f>_xlfn.IFNA(IF(VLOOKUP($F22,'3.框架内物料'!$A:$E,2,0)=0,"请勿填写",VLOOKUP($F22,'3.框架内物料'!$A:$E,2,0)),"")</f>
        <v/>
      </c>
      <c r="H22" s="90" t="s">
        <v>2430</v>
      </c>
      <c r="I22" s="65" t="s">
        <v>2399</v>
      </c>
      <c r="J22" s="101">
        <v>400</v>
      </c>
      <c r="K22" s="101">
        <v>0</v>
      </c>
      <c r="L22" s="108">
        <v>2</v>
      </c>
      <c r="M22" s="127">
        <v>0</v>
      </c>
      <c r="N22" s="135">
        <v>3</v>
      </c>
      <c r="O22" s="127">
        <v>0</v>
      </c>
      <c r="P22" s="128">
        <f t="shared" si="2"/>
        <v>2400</v>
      </c>
      <c r="Q22" s="128">
        <f t="shared" si="3"/>
        <v>0</v>
      </c>
      <c r="R22" s="151">
        <f t="shared" si="4"/>
        <v>-2400</v>
      </c>
      <c r="S22" s="152">
        <v>0.06</v>
      </c>
      <c r="T22" s="153">
        <v>0</v>
      </c>
      <c r="U22" s="174" t="s">
        <v>2424</v>
      </c>
      <c r="V22" s="174" t="s">
        <v>2425</v>
      </c>
    </row>
    <row r="23" s="43" customFormat="1" ht="34" customHeight="1" spans="1:22">
      <c r="A23" s="61" t="s">
        <v>2305</v>
      </c>
      <c r="B23" s="65" t="s">
        <v>2426</v>
      </c>
      <c r="C23" s="65" t="s">
        <v>2431</v>
      </c>
      <c r="D23" s="65" t="s">
        <v>2432</v>
      </c>
      <c r="E23" s="62" t="s">
        <v>2290</v>
      </c>
      <c r="F23" s="83"/>
      <c r="G23" s="72" t="str">
        <f>_xlfn.IFNA(IF(VLOOKUP($F23,'3.框架内物料'!$A:$E,2,0)=0,"请勿填写",VLOOKUP($F23,'3.框架内物料'!$A:$E,2,0)),"")</f>
        <v/>
      </c>
      <c r="H23" s="89" t="s">
        <v>2432</v>
      </c>
      <c r="I23" s="65" t="s">
        <v>85</v>
      </c>
      <c r="J23" s="101">
        <f>200*1.06</f>
        <v>212</v>
      </c>
      <c r="K23" s="109">
        <f>100*1.06</f>
        <v>106</v>
      </c>
      <c r="L23" s="108">
        <v>3</v>
      </c>
      <c r="M23" s="127">
        <v>1</v>
      </c>
      <c r="N23" s="135">
        <v>4</v>
      </c>
      <c r="O23" s="127">
        <v>6</v>
      </c>
      <c r="P23" s="128">
        <f t="shared" si="2"/>
        <v>2544</v>
      </c>
      <c r="Q23" s="128">
        <f t="shared" si="3"/>
        <v>636</v>
      </c>
      <c r="R23" s="151">
        <f t="shared" si="4"/>
        <v>-1908</v>
      </c>
      <c r="S23" s="152">
        <v>0.06</v>
      </c>
      <c r="T23" s="153">
        <v>0</v>
      </c>
      <c r="U23" s="173"/>
      <c r="V23" s="174"/>
    </row>
    <row r="24" s="48" customFormat="1" ht="17.6" spans="1:22">
      <c r="A24" s="66"/>
      <c r="B24" s="67"/>
      <c r="C24" s="67"/>
      <c r="D24" s="67"/>
      <c r="E24" s="67"/>
      <c r="F24" s="87"/>
      <c r="G24" s="87"/>
      <c r="H24" s="87"/>
      <c r="I24" s="87"/>
      <c r="J24" s="104"/>
      <c r="K24" s="105"/>
      <c r="L24" s="105"/>
      <c r="M24" s="131"/>
      <c r="N24" s="131"/>
      <c r="O24" s="131"/>
      <c r="P24" s="132" t="s">
        <v>2310</v>
      </c>
      <c r="Q24" s="157"/>
      <c r="R24" s="158"/>
      <c r="S24" s="159"/>
      <c r="T24" s="159"/>
      <c r="U24" s="176"/>
      <c r="V24" s="176"/>
    </row>
    <row r="25" s="48" customFormat="1" ht="17.6" spans="1:22">
      <c r="A25" s="68"/>
      <c r="B25" s="69"/>
      <c r="C25" s="69"/>
      <c r="D25" s="69"/>
      <c r="E25" s="69"/>
      <c r="F25" s="88"/>
      <c r="G25" s="88"/>
      <c r="H25" s="88"/>
      <c r="I25" s="88"/>
      <c r="J25" s="106"/>
      <c r="K25" s="107"/>
      <c r="L25" s="107"/>
      <c r="M25" s="133"/>
      <c r="N25" s="133"/>
      <c r="O25" s="133"/>
      <c r="P25" s="134">
        <f>SUM(P7:P23)</f>
        <v>425640</v>
      </c>
      <c r="Q25" s="134">
        <f>SUM(Q7:Q23)</f>
        <v>293682.1462</v>
      </c>
      <c r="R25" s="134">
        <f>Q25-P25</f>
        <v>-131957.8538</v>
      </c>
      <c r="S25" s="160"/>
      <c r="T25" s="161"/>
      <c r="U25" s="88"/>
      <c r="V25" s="177"/>
    </row>
    <row r="26" s="43" customFormat="1" ht="34" customHeight="1" spans="1:22">
      <c r="A26" s="71" t="s">
        <v>2433</v>
      </c>
      <c r="B26" s="71" t="s">
        <v>2433</v>
      </c>
      <c r="C26" s="71" t="s">
        <v>2433</v>
      </c>
      <c r="D26" s="71" t="s">
        <v>2433</v>
      </c>
      <c r="E26" s="72" t="s">
        <v>2283</v>
      </c>
      <c r="F26" s="91" t="s">
        <v>2434</v>
      </c>
      <c r="G26" s="92" t="str">
        <f>_xlfn.IFNA(IF(VLOOKUP($F26,'3.框架内物料'!$A:$E,2,0)=0,"请勿填写",VLOOKUP($F26,'3.框架内物料'!$A:$E,2,0)),"")</f>
        <v>M939882699754164225</v>
      </c>
      <c r="H26" s="93" t="str">
        <f>_xlfn.IFNA(VLOOKUP($F26,'3.框架内物料'!$A:$E,4,0),"")</f>
        <v>服务费税费-项目服务费-项目服务费-场地采买、酒店用房服务费-服务费比例</v>
      </c>
      <c r="I26" s="92" t="str">
        <f>_xlfn.IFNA(VLOOKUP($F26,'3.框架内物料'!$A:$E,5,0),"")</f>
        <v>项</v>
      </c>
      <c r="J26" s="110">
        <f>_xlfn.IFNA(VLOOKUP($F26,'3.框架内物料'!$A:$F,6,0),"")</f>
        <v>0.06</v>
      </c>
      <c r="K26" s="110">
        <f>_xlfn.IFNA(VLOOKUP($F26,'3.框架内物料'!$A:$F,6,0),"")</f>
        <v>0.06</v>
      </c>
      <c r="L26" s="102">
        <f>SUM(P25)</f>
        <v>425640</v>
      </c>
      <c r="M26" s="127">
        <f>SUM(Q25,)</f>
        <v>293682.1462</v>
      </c>
      <c r="N26" s="127">
        <v>1</v>
      </c>
      <c r="O26" s="127">
        <v>1</v>
      </c>
      <c r="P26" s="128">
        <f>IFERROR(N26*L26*J26,0)</f>
        <v>25538.4</v>
      </c>
      <c r="Q26" s="128">
        <f t="shared" ref="Q26:Q27" si="5">IFERROR(O26*M26*K26,0)</f>
        <v>17620.928772</v>
      </c>
      <c r="R26" s="164">
        <f t="shared" ref="R26:R27" si="6">Q26-P26</f>
        <v>-7917.471228</v>
      </c>
      <c r="S26" s="152">
        <v>0.06</v>
      </c>
      <c r="T26" s="153">
        <v>0</v>
      </c>
      <c r="U26" s="173"/>
      <c r="V26" s="174"/>
    </row>
    <row r="27" s="43" customFormat="1" ht="34" customHeight="1" spans="1:22">
      <c r="A27" s="71" t="s">
        <v>2435</v>
      </c>
      <c r="B27" s="71" t="s">
        <v>2435</v>
      </c>
      <c r="C27" s="71" t="s">
        <v>2435</v>
      </c>
      <c r="D27" s="71" t="s">
        <v>2435</v>
      </c>
      <c r="E27" s="72" t="s">
        <v>2283</v>
      </c>
      <c r="F27" s="91" t="s">
        <v>2436</v>
      </c>
      <c r="G27" s="92" t="str">
        <f>_xlfn.IFNA(IF(VLOOKUP($F27,'3.框架内物料'!$A:$E,2,0)=0,"请勿填写",VLOOKUP($F27,'3.框架内物料'!$A:$E,2,0)),"")</f>
        <v>M939882723582132226</v>
      </c>
      <c r="H27" s="93" t="str">
        <f>_xlfn.IFNA(VLOOKUP($F27,'3.框架内物料'!$A:$E,4,0),"")</f>
        <v>服务费税费-项目税费-项目税费-机票、用车、用餐等第三方资源-增值税比例</v>
      </c>
      <c r="I27" s="92" t="str">
        <f>_xlfn.IFNA(VLOOKUP($F27,'3.框架内物料'!$A:$E,5,0),"")</f>
        <v>项</v>
      </c>
      <c r="J27" s="110">
        <f>_xlfn.IFNA(VLOOKUP($F27,'3.框架内物料'!$A:$F,6,0),"")</f>
        <v>0.06</v>
      </c>
      <c r="K27" s="110">
        <f>_xlfn.IFNA(VLOOKUP($F27,'3.框架内物料'!$A:$F,6,0),"")</f>
        <v>0.06</v>
      </c>
      <c r="L27" s="102">
        <f>SUM(P26)</f>
        <v>25538.4</v>
      </c>
      <c r="M27" s="127">
        <f>SUM(Q26)</f>
        <v>17620.928772</v>
      </c>
      <c r="N27" s="127">
        <v>1</v>
      </c>
      <c r="O27" s="127">
        <v>1</v>
      </c>
      <c r="P27" s="128">
        <f t="shared" ref="P26:P27" si="7">IFERROR(N27*L27*J27,0)</f>
        <v>1532.304</v>
      </c>
      <c r="Q27" s="128">
        <f t="shared" si="5"/>
        <v>1057.25572632</v>
      </c>
      <c r="R27" s="164">
        <f t="shared" si="6"/>
        <v>-475.04827368</v>
      </c>
      <c r="S27" s="152">
        <v>0.06</v>
      </c>
      <c r="T27" s="153">
        <v>0</v>
      </c>
      <c r="U27" s="173"/>
      <c r="V27" s="174"/>
    </row>
    <row r="28" s="48" customFormat="1" ht="17.6" spans="1:22">
      <c r="A28" s="61"/>
      <c r="B28" s="72"/>
      <c r="C28" s="72"/>
      <c r="D28" s="67"/>
      <c r="E28" s="67"/>
      <c r="F28" s="87"/>
      <c r="G28" s="87"/>
      <c r="H28" s="87"/>
      <c r="I28" s="87"/>
      <c r="J28" s="104"/>
      <c r="K28" s="111"/>
      <c r="L28" s="104"/>
      <c r="M28" s="136"/>
      <c r="N28" s="87"/>
      <c r="O28" s="136"/>
      <c r="P28" s="132" t="s">
        <v>2324</v>
      </c>
      <c r="Q28" s="157"/>
      <c r="R28" s="158"/>
      <c r="S28" s="159"/>
      <c r="T28" s="159"/>
      <c r="U28" s="176"/>
      <c r="V28" s="179" t="s">
        <v>2437</v>
      </c>
    </row>
    <row r="29" s="48" customFormat="1" ht="17.6" spans="1:22">
      <c r="A29" s="68"/>
      <c r="B29" s="69"/>
      <c r="C29" s="69"/>
      <c r="D29" s="69"/>
      <c r="E29" s="69"/>
      <c r="F29" s="88"/>
      <c r="G29" s="88"/>
      <c r="H29" s="88"/>
      <c r="I29" s="88"/>
      <c r="J29" s="106"/>
      <c r="K29" s="112"/>
      <c r="L29" s="106"/>
      <c r="M29" s="137"/>
      <c r="N29" s="88"/>
      <c r="O29" s="137"/>
      <c r="P29" s="134">
        <f>SUM(P26:P27)</f>
        <v>27070.704</v>
      </c>
      <c r="Q29" s="134">
        <f>SUM(Q26:Q27)</f>
        <v>18678.18449832</v>
      </c>
      <c r="R29" s="134">
        <f>Q29-P29</f>
        <v>-8392.51950168</v>
      </c>
      <c r="S29" s="160"/>
      <c r="T29" s="161"/>
      <c r="U29" s="88"/>
      <c r="V29" s="177"/>
    </row>
    <row r="30" s="48" customFormat="1" ht="17.6" spans="1:22">
      <c r="A30" s="73"/>
      <c r="B30" s="74"/>
      <c r="C30" s="74"/>
      <c r="D30" s="74"/>
      <c r="E30" s="74"/>
      <c r="F30" s="94"/>
      <c r="G30" s="74"/>
      <c r="H30" s="95"/>
      <c r="I30" s="74"/>
      <c r="J30" s="113"/>
      <c r="K30" s="114"/>
      <c r="L30" s="115"/>
      <c r="M30" s="138"/>
      <c r="N30" s="139"/>
      <c r="O30" s="138"/>
      <c r="P30" s="140" t="s">
        <v>2438</v>
      </c>
      <c r="Q30" s="140"/>
      <c r="R30" s="165"/>
      <c r="S30" s="166"/>
      <c r="T30" s="166"/>
      <c r="U30" s="180"/>
      <c r="V30" s="180"/>
    </row>
    <row r="31" ht="17.6" spans="1:22">
      <c r="A31" s="75"/>
      <c r="B31" s="76"/>
      <c r="C31" s="76"/>
      <c r="D31" s="76"/>
      <c r="E31" s="76"/>
      <c r="F31" s="96"/>
      <c r="G31" s="96"/>
      <c r="H31" s="96"/>
      <c r="I31" s="96"/>
      <c r="J31" s="116"/>
      <c r="K31" s="117"/>
      <c r="L31" s="116"/>
      <c r="M31" s="141"/>
      <c r="N31" s="96"/>
      <c r="O31" s="141"/>
      <c r="P31" s="142">
        <f>SUM(P29,P25,P6)</f>
        <v>461720.704</v>
      </c>
      <c r="Q31" s="142">
        <f>SUM(Q29,Q25,Q6)</f>
        <v>321179.53069832</v>
      </c>
      <c r="R31" s="142">
        <f>Q31-P31</f>
        <v>-140541.17330168</v>
      </c>
      <c r="S31" s="167"/>
      <c r="T31" s="168"/>
      <c r="U31" s="181"/>
      <c r="V31" s="182"/>
    </row>
    <row r="32" s="43" customFormat="1" ht="74.45" customHeight="1" spans="1:22">
      <c r="A32" s="61" t="s">
        <v>2325</v>
      </c>
      <c r="B32" s="77"/>
      <c r="C32" s="77"/>
      <c r="D32" s="77"/>
      <c r="E32" s="61" t="s">
        <v>2325</v>
      </c>
      <c r="F32" s="77"/>
      <c r="G32" s="77"/>
      <c r="H32" s="97" t="s">
        <v>2326</v>
      </c>
      <c r="I32" s="72" t="s">
        <v>49</v>
      </c>
      <c r="J32" s="118" t="s">
        <v>2439</v>
      </c>
      <c r="K32" s="118" t="s">
        <v>2439</v>
      </c>
      <c r="L32" s="119">
        <v>1</v>
      </c>
      <c r="M32" s="143">
        <v>1</v>
      </c>
      <c r="N32" s="143">
        <v>1</v>
      </c>
      <c r="O32" s="143">
        <v>1</v>
      </c>
      <c r="P32" s="128">
        <f>J32*L32*N32</f>
        <v>0</v>
      </c>
      <c r="Q32" s="151">
        <f>K32*M32*O32</f>
        <v>0</v>
      </c>
      <c r="R32" s="151">
        <f>Q32-P32</f>
        <v>0</v>
      </c>
      <c r="S32" s="152">
        <v>0.06</v>
      </c>
      <c r="T32" s="153">
        <v>0</v>
      </c>
      <c r="U32" s="173"/>
      <c r="V32" s="173"/>
    </row>
    <row r="33" s="48" customFormat="1" ht="17.6" spans="1:22">
      <c r="A33" s="73"/>
      <c r="B33" s="74"/>
      <c r="C33" s="74"/>
      <c r="D33" s="74"/>
      <c r="E33" s="74"/>
      <c r="F33" s="94"/>
      <c r="G33" s="74"/>
      <c r="H33" s="95"/>
      <c r="I33" s="74"/>
      <c r="J33" s="113"/>
      <c r="K33" s="114"/>
      <c r="L33" s="115"/>
      <c r="M33" s="138"/>
      <c r="N33" s="139"/>
      <c r="O33" s="138"/>
      <c r="P33" s="140" t="s">
        <v>2327</v>
      </c>
      <c r="Q33" s="140"/>
      <c r="R33" s="165"/>
      <c r="S33" s="166"/>
      <c r="T33" s="166"/>
      <c r="U33" s="180"/>
      <c r="V33" s="180"/>
    </row>
    <row r="34" ht="17.6" spans="1:22">
      <c r="A34" s="75"/>
      <c r="B34" s="76"/>
      <c r="C34" s="76"/>
      <c r="D34" s="76"/>
      <c r="E34" s="76"/>
      <c r="F34" s="96"/>
      <c r="G34" s="96"/>
      <c r="H34" s="96"/>
      <c r="I34" s="96"/>
      <c r="J34" s="116"/>
      <c r="K34" s="117"/>
      <c r="L34" s="116"/>
      <c r="M34" s="141"/>
      <c r="N34" s="96"/>
      <c r="O34" s="141"/>
      <c r="P34" s="142">
        <f>SUM(P31,P32)</f>
        <v>461720.704</v>
      </c>
      <c r="Q34" s="142">
        <f>SUM(Q31,Q32)</f>
        <v>321179.53069832</v>
      </c>
      <c r="R34" s="142">
        <f>Q34-P34</f>
        <v>-140541.17330168</v>
      </c>
      <c r="S34" s="167"/>
      <c r="T34" s="168"/>
      <c r="U34" s="181"/>
      <c r="V34" s="182"/>
    </row>
    <row r="35" ht="54" customHeight="1" spans="1:20">
      <c r="A35" s="78"/>
      <c r="C35" s="79"/>
      <c r="D35" s="79"/>
      <c r="E35" s="79"/>
      <c r="F35" s="78"/>
      <c r="G35" s="78"/>
      <c r="H35" s="78"/>
      <c r="I35" s="78"/>
      <c r="J35" s="120"/>
      <c r="K35" s="121"/>
      <c r="L35" s="121"/>
      <c r="M35" s="144"/>
      <c r="N35" s="144"/>
      <c r="P35" s="145">
        <f>SUMIF(E1:E31,"框架内",P1:P31)/(P34-P32)</f>
        <v>0.0781440028299012</v>
      </c>
      <c r="Q35" s="145">
        <f>SUMIF(E1:E31,"框架内",Q1:Q31)/(Q34-Q32)</f>
        <v>0.0812573093981936</v>
      </c>
      <c r="R35" s="169" t="s">
        <v>2328</v>
      </c>
      <c r="S35" s="170"/>
      <c r="T35" s="170"/>
    </row>
    <row r="36" ht="54" customHeight="1" spans="1:20">
      <c r="A36" s="78"/>
      <c r="C36" s="79"/>
      <c r="D36" s="79"/>
      <c r="E36" s="79"/>
      <c r="F36" s="78"/>
      <c r="G36" s="78"/>
      <c r="H36" s="78"/>
      <c r="I36" s="78"/>
      <c r="J36" s="120"/>
      <c r="K36" s="121"/>
      <c r="L36" s="121"/>
      <c r="M36" s="144"/>
      <c r="N36" s="144"/>
      <c r="P36" s="145">
        <f ca="1">SUMIF(E1:E32,"框架外",P1:P31)/(P34-P32)</f>
        <v>0</v>
      </c>
      <c r="Q36" s="145">
        <f ca="1">SUMIF(E1:E32,"框架外",Q1:Q31)/(Q34-Q32)</f>
        <v>0.0356436164381626</v>
      </c>
      <c r="R36" s="169" t="s">
        <v>2329</v>
      </c>
      <c r="S36" s="170"/>
      <c r="T36" s="170"/>
    </row>
    <row r="37" ht="54" customHeight="1" spans="1:20">
      <c r="A37" s="78"/>
      <c r="C37" s="79"/>
      <c r="D37" s="79"/>
      <c r="E37" s="79"/>
      <c r="F37" s="78"/>
      <c r="G37" s="78"/>
      <c r="H37" s="78"/>
      <c r="I37" s="78"/>
      <c r="J37" s="120"/>
      <c r="P37" s="145">
        <f ca="1">SUMIF(E1:E32,"据实结算",P1:P31)/(P34-P32)</f>
        <v>0.921855997170099</v>
      </c>
      <c r="Q37" s="145">
        <f ca="1">SUMIF(E1:E32,"据实结算",Q1:Q31)/(Q34-Q32)</f>
        <v>0.883099074163644</v>
      </c>
      <c r="R37" s="169" t="s">
        <v>2330</v>
      </c>
      <c r="S37" s="170"/>
      <c r="T37" s="170"/>
    </row>
    <row r="38" spans="11:14">
      <c r="K38" s="122"/>
      <c r="L38" s="123"/>
      <c r="M38" s="146"/>
      <c r="N38" s="147"/>
    </row>
  </sheetData>
  <sheetProtection formatCells="0" formatColumns="0" formatRows="0" insertRows="0" insertHyperlinks="0" deleteRows="0" autoFilter="0"/>
  <mergeCells count="7">
    <mergeCell ref="P5:R5"/>
    <mergeCell ref="P24:R24"/>
    <mergeCell ref="P28:R28"/>
    <mergeCell ref="P30:R30"/>
    <mergeCell ref="P33:R33"/>
    <mergeCell ref="K35:N35"/>
    <mergeCell ref="K36:N36"/>
  </mergeCells>
  <conditionalFormatting sqref="A4">
    <cfRule type="containsText" dxfId="0" priority="12" operator="between" text="填写">
      <formula>NOT(ISERROR(SEARCH("填写",A4)))</formula>
    </cfRule>
  </conditionalFormatting>
  <conditionalFormatting sqref="A8">
    <cfRule type="containsText" dxfId="0" priority="6" operator="between" text="填写">
      <formula>NOT(ISERROR(SEARCH("填写",A8)))</formula>
    </cfRule>
  </conditionalFormatting>
  <conditionalFormatting sqref="A10">
    <cfRule type="containsText" dxfId="0" priority="3" operator="between" text="填写">
      <formula>NOT(ISERROR(SEARCH("填写",A10)))</formula>
    </cfRule>
  </conditionalFormatting>
  <conditionalFormatting sqref="A11">
    <cfRule type="containsText" dxfId="0" priority="2" operator="between" text="填写">
      <formula>NOT(ISERROR(SEARCH("填写",A11)))</formula>
    </cfRule>
  </conditionalFormatting>
  <conditionalFormatting sqref="A12">
    <cfRule type="containsText" dxfId="0" priority="1" operator="between" text="填写">
      <formula>NOT(ISERROR(SEARCH("填写",A12)))</formula>
    </cfRule>
  </conditionalFormatting>
  <conditionalFormatting sqref="A13">
    <cfRule type="containsText" dxfId="0" priority="5" operator="between" text="填写">
      <formula>NOT(ISERROR(SEARCH("填写",A13)))</formula>
    </cfRule>
  </conditionalFormatting>
  <conditionalFormatting sqref="A14">
    <cfRule type="containsText" dxfId="0" priority="8" operator="between" text="填写">
      <formula>NOT(ISERROR(SEARCH("填写",A14)))</formula>
    </cfRule>
  </conditionalFormatting>
  <conditionalFormatting sqref="A15">
    <cfRule type="containsText" dxfId="0" priority="4" operator="between" text="填写">
      <formula>NOT(ISERROR(SEARCH("填写",A15)))</formula>
    </cfRule>
  </conditionalFormatting>
  <conditionalFormatting sqref="A16">
    <cfRule type="containsText" dxfId="0" priority="10" operator="between" text="填写">
      <formula>NOT(ISERROR(SEARCH("填写",A16)))</formula>
    </cfRule>
  </conditionalFormatting>
  <conditionalFormatting sqref="A17">
    <cfRule type="containsText" dxfId="0" priority="7" operator="between" text="填写">
      <formula>NOT(ISERROR(SEARCH("填写",A17)))</formula>
    </cfRule>
  </conditionalFormatting>
  <conditionalFormatting sqref="A18">
    <cfRule type="containsText" dxfId="0" priority="9" operator="between" text="填写">
      <formula>NOT(ISERROR(SEARCH("填写",A18)))</formula>
    </cfRule>
  </conditionalFormatting>
  <conditionalFormatting sqref="A22">
    <cfRule type="containsText" dxfId="0" priority="13" operator="between" text="填写">
      <formula>NOT(ISERROR(SEARCH("填写",A22)))</formula>
    </cfRule>
  </conditionalFormatting>
  <conditionalFormatting sqref="B26">
    <cfRule type="containsText" dxfId="0" priority="20" operator="between" text="填写">
      <formula>NOT(ISERROR(SEARCH("填写",B26)))</formula>
    </cfRule>
  </conditionalFormatting>
  <conditionalFormatting sqref="C26">
    <cfRule type="containsText" dxfId="0" priority="19" operator="between" text="填写">
      <formula>NOT(ISERROR(SEARCH("填写",C26)))</formula>
    </cfRule>
  </conditionalFormatting>
  <conditionalFormatting sqref="D26">
    <cfRule type="containsText" dxfId="0" priority="18" operator="between" text="填写">
      <formula>NOT(ISERROR(SEARCH("填写",D26)))</formula>
    </cfRule>
  </conditionalFormatting>
  <conditionalFormatting sqref="A27">
    <cfRule type="containsText" dxfId="0" priority="21" operator="between" text="填写">
      <formula>NOT(ISERROR(SEARCH("填写",A27)))</formula>
    </cfRule>
  </conditionalFormatting>
  <conditionalFormatting sqref="B27">
    <cfRule type="containsText" dxfId="0" priority="16" operator="between" text="填写">
      <formula>NOT(ISERROR(SEARCH("填写",B27)))</formula>
    </cfRule>
  </conditionalFormatting>
  <conditionalFormatting sqref="C27">
    <cfRule type="containsText" dxfId="0" priority="15" operator="between" text="填写">
      <formula>NOT(ISERROR(SEARCH("填写",C27)))</formula>
    </cfRule>
  </conditionalFormatting>
  <conditionalFormatting sqref="D27">
    <cfRule type="containsText" dxfId="0" priority="14" operator="between" text="填写">
      <formula>NOT(ISERROR(SEARCH("填写",D27)))</formula>
    </cfRule>
  </conditionalFormatting>
  <conditionalFormatting sqref="A28">
    <cfRule type="containsText" dxfId="0" priority="22" operator="between" text="填写">
      <formula>NOT(ISERROR(SEARCH("填写",A28)))</formula>
    </cfRule>
  </conditionalFormatting>
  <conditionalFormatting sqref="A32">
    <cfRule type="containsText" dxfId="0" priority="23" operator="between" text="填写">
      <formula>NOT(ISERROR(SEARCH("填写",A32)))</formula>
    </cfRule>
  </conditionalFormatting>
  <conditionalFormatting sqref="E32">
    <cfRule type="containsText" dxfId="0" priority="24" operator="between" text="填写">
      <formula>NOT(ISERROR(SEARCH("填写",E32)))</formula>
    </cfRule>
  </conditionalFormatting>
  <conditionalFormatting sqref="A2:A3 A5:A6 A19:A21 A33 A29:A30 A23:A26">
    <cfRule type="containsText" dxfId="0" priority="33" operator="between" text="填写">
      <formula>NOT(ISERROR(SEARCH("填写",A2)))</formula>
    </cfRule>
  </conditionalFormatting>
  <conditionalFormatting sqref="A7 A9">
    <cfRule type="containsText" dxfId="0" priority="11" operator="between" text="填写">
      <formula>NOT(ISERROR(SEARCH("填写",A7)))</formula>
    </cfRule>
  </conditionalFormatting>
  <dataValidations count="8">
    <dataValidation type="list" showInputMessage="1" sqref="F30 F33 F2:F3 F7:F23 F26:F27">
      <formula1>'3.框架内物料'!$A$2:$A$749</formula1>
    </dataValidation>
    <dataValidation type="list" allowBlank="1" showInputMessage="1" showErrorMessage="1" sqref="A32 E2:E1048576">
      <formula1>"框架内,框架外,据实结算"</formula1>
    </dataValidation>
    <dataValidation type="list" allowBlank="1" showInputMessage="1" showErrorMessage="1" sqref="S32 S2:S4 S7:S23 S26:S27">
      <formula1>"0%,1%,3%,6%,9%"</formula1>
    </dataValidation>
    <dataValidation type="list" allowBlank="1" showInputMessage="1" showErrorMessage="1" sqref="D34">
      <formula1>"CNY, USD, JPY , HKD"</formula1>
    </dataValidation>
    <dataValidation type="list" allowBlank="1" showInputMessage="1" showErrorMessage="1" sqref="H34">
      <formula1>"是,否"</formula1>
    </dataValidation>
    <dataValidation type="list" allowBlank="1" showInputMessage="1" showErrorMessage="1" sqref="K34">
      <formula1>"0%,1%,3%,6%,13%"</formula1>
    </dataValidation>
    <dataValidation type="list" allowBlank="1" showInputMessage="1" showErrorMessage="1" sqref="A2:A31 A33:A1048576 B26:D27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27" customWidth="1"/>
    <col min="2" max="2" width="19.125" style="27" customWidth="1"/>
    <col min="3" max="3" width="13" style="27" customWidth="1"/>
    <col min="4" max="4" width="93.875" style="27" customWidth="1"/>
    <col min="5" max="5" width="13" style="27" customWidth="1"/>
    <col min="6" max="6" width="13.5089285714286" style="28" customWidth="1"/>
    <col min="7" max="7" width="13" style="29" customWidth="1"/>
    <col min="8" max="8" width="8" style="29" customWidth="1"/>
    <col min="9" max="9" width="13" style="30" customWidth="1"/>
    <col min="10" max="16384" width="11.625" style="31"/>
  </cols>
  <sheetData>
    <row r="1" ht="28" spans="1:9">
      <c r="A1" s="32" t="s">
        <v>2440</v>
      </c>
      <c r="B1" s="32" t="s">
        <v>2441</v>
      </c>
      <c r="C1" s="32" t="s">
        <v>2442</v>
      </c>
      <c r="D1" s="32" t="s">
        <v>2443</v>
      </c>
      <c r="E1" s="32" t="s">
        <v>2444</v>
      </c>
      <c r="F1" s="36" t="s">
        <v>2445</v>
      </c>
      <c r="G1" s="37" t="s">
        <v>2446</v>
      </c>
      <c r="H1" s="37" t="s">
        <v>2447</v>
      </c>
      <c r="I1" s="40" t="s">
        <v>2448</v>
      </c>
    </row>
    <row r="2" ht="14" spans="1:9">
      <c r="A2" s="33" t="s">
        <v>2449</v>
      </c>
      <c r="B2" s="34" t="s">
        <v>704</v>
      </c>
      <c r="C2" s="34" t="s">
        <v>2280</v>
      </c>
      <c r="D2" s="35" t="s">
        <v>705</v>
      </c>
      <c r="E2" s="34" t="s">
        <v>39</v>
      </c>
      <c r="F2" s="38">
        <v>106</v>
      </c>
      <c r="G2" s="39" t="e">
        <f>SUMIF('[1]2.报价结算清单'!$F$2:$F$578,$A2,'[1]2.报价结算清单'!$L$2:$L$578)</f>
        <v>#VALUE!</v>
      </c>
      <c r="H2" s="39" t="e">
        <f>SUMIF('[1]2.报价结算清单'!$F$2:$F$578,$A2,'[1]2.报价结算清单'!$N$2:$N$578)</f>
        <v>#VALUE!</v>
      </c>
      <c r="I2" s="41" t="e">
        <f>SUMIF('[1]2.报价结算清单'!$F$2:$F$578,A2,'[1]2.报价结算清单'!$P$2:$P$578)</f>
        <v>#VALUE!</v>
      </c>
    </row>
    <row r="3" ht="14" spans="1:9">
      <c r="A3" s="33" t="s">
        <v>2450</v>
      </c>
      <c r="B3" s="34" t="s">
        <v>1253</v>
      </c>
      <c r="C3" s="34" t="s">
        <v>2280</v>
      </c>
      <c r="D3" s="35" t="s">
        <v>1254</v>
      </c>
      <c r="E3" s="34" t="s">
        <v>39</v>
      </c>
      <c r="F3" s="38">
        <v>416.67</v>
      </c>
      <c r="G3" s="39" t="e">
        <f>SUMIF('[1]2.报价结算清单'!$F$2:$F$578,$A3,'[1]2.报价结算清单'!$L$2:$L$578)</f>
        <v>#VALUE!</v>
      </c>
      <c r="H3" s="39" t="e">
        <f>SUMIF('[1]2.报价结算清单'!$F$2:$F$578,$A3,'[1]2.报价结算清单'!$N$2:$N$578)</f>
        <v>#VALUE!</v>
      </c>
      <c r="I3" s="41" t="e">
        <f>SUMIF('[1]2.报价结算清单'!$F$2:$F$578,A3,'[1]2.报价结算清单'!$P$2:$P$578)</f>
        <v>#VALUE!</v>
      </c>
    </row>
    <row r="4" ht="14" spans="1:9">
      <c r="A4" s="33" t="s">
        <v>2451</v>
      </c>
      <c r="B4" s="34" t="s">
        <v>1789</v>
      </c>
      <c r="C4" s="34" t="s">
        <v>2280</v>
      </c>
      <c r="D4" s="35" t="s">
        <v>1790</v>
      </c>
      <c r="E4" s="34" t="s">
        <v>39</v>
      </c>
      <c r="F4" s="38">
        <v>410</v>
      </c>
      <c r="G4" s="39" t="e">
        <f>SUMIF('[1]2.报价结算清单'!$F$2:$F$578,$A4,'[1]2.报价结算清单'!$L$2:$L$578)</f>
        <v>#VALUE!</v>
      </c>
      <c r="H4" s="39" t="e">
        <f>SUMIF('[1]2.报价结算清单'!$F$2:$F$578,$A4,'[1]2.报价结算清单'!$N$2:$N$578)</f>
        <v>#VALUE!</v>
      </c>
      <c r="I4" s="41" t="e">
        <f>SUMIF('[1]2.报价结算清单'!$F$2:$F$578,A4,'[1]2.报价结算清单'!$P$2:$P$578)</f>
        <v>#VALUE!</v>
      </c>
    </row>
    <row r="5" ht="14" spans="1:9">
      <c r="A5" s="33" t="s">
        <v>2452</v>
      </c>
      <c r="B5" s="34" t="s">
        <v>2134</v>
      </c>
      <c r="C5" s="34" t="s">
        <v>2280</v>
      </c>
      <c r="D5" s="35" t="s">
        <v>2135</v>
      </c>
      <c r="E5" s="34" t="s">
        <v>39</v>
      </c>
      <c r="F5" s="38">
        <v>493.33</v>
      </c>
      <c r="G5" s="39" t="e">
        <f>SUMIF('[1]2.报价结算清单'!$F$2:$F$578,$A5,'[1]2.报价结算清单'!$L$2:$L$578)</f>
        <v>#VALUE!</v>
      </c>
      <c r="H5" s="39" t="e">
        <f>SUMIF('[1]2.报价结算清单'!$F$2:$F$578,$A5,'[1]2.报价结算清单'!$N$2:$N$578)</f>
        <v>#VALUE!</v>
      </c>
      <c r="I5" s="41" t="e">
        <f>SUMIF('[1]2.报价结算清单'!$F$2:$F$578,A5,'[1]2.报价结算清单'!$P$2:$P$578)</f>
        <v>#VALUE!</v>
      </c>
    </row>
    <row r="6" ht="14" spans="1:9">
      <c r="A6" s="33" t="s">
        <v>2453</v>
      </c>
      <c r="B6" s="34" t="s">
        <v>1277</v>
      </c>
      <c r="C6" s="34" t="s">
        <v>2280</v>
      </c>
      <c r="D6" s="35" t="s">
        <v>1278</v>
      </c>
      <c r="E6" s="34" t="s">
        <v>39</v>
      </c>
      <c r="F6" s="38">
        <v>247.45</v>
      </c>
      <c r="G6" s="39" t="e">
        <f>SUMIF('[1]2.报价结算清单'!$F$2:$F$578,$A6,'[1]2.报价结算清单'!$L$2:$L$578)</f>
        <v>#VALUE!</v>
      </c>
      <c r="H6" s="39" t="e">
        <f>SUMIF('[1]2.报价结算清单'!$F$2:$F$578,$A6,'[1]2.报价结算清单'!$N$2:$N$578)</f>
        <v>#VALUE!</v>
      </c>
      <c r="I6" s="41" t="e">
        <f>SUMIF('[1]2.报价结算清单'!$F$2:$F$578,A6,'[1]2.报价结算清单'!$P$2:$P$578)</f>
        <v>#VALUE!</v>
      </c>
    </row>
    <row r="7" ht="14" spans="1:9">
      <c r="A7" s="33" t="s">
        <v>2454</v>
      </c>
      <c r="B7" s="34" t="s">
        <v>1037</v>
      </c>
      <c r="C7" s="34" t="s">
        <v>2280</v>
      </c>
      <c r="D7" s="35" t="s">
        <v>1038</v>
      </c>
      <c r="E7" s="34" t="s">
        <v>39</v>
      </c>
      <c r="F7" s="38">
        <v>254.4</v>
      </c>
      <c r="G7" s="39" t="e">
        <f>SUMIF('[1]2.报价结算清单'!$F$2:$F$578,$A7,'[1]2.报价结算清单'!$L$2:$L$578)</f>
        <v>#VALUE!</v>
      </c>
      <c r="H7" s="39" t="e">
        <f>SUMIF('[1]2.报价结算清单'!$F$2:$F$578,$A7,'[1]2.报价结算清单'!$N$2:$N$578)</f>
        <v>#VALUE!</v>
      </c>
      <c r="I7" s="41" t="e">
        <f>SUMIF('[1]2.报价结算清单'!$F$2:$F$578,A7,'[1]2.报价结算清单'!$P$2:$P$578)</f>
        <v>#VALUE!</v>
      </c>
    </row>
    <row r="8" ht="14" spans="1:9">
      <c r="A8" s="33" t="s">
        <v>2455</v>
      </c>
      <c r="B8" s="34" t="s">
        <v>107</v>
      </c>
      <c r="C8" s="34" t="s">
        <v>2280</v>
      </c>
      <c r="D8" s="35" t="s">
        <v>108</v>
      </c>
      <c r="E8" s="34" t="s">
        <v>39</v>
      </c>
      <c r="F8" s="38">
        <v>326.67</v>
      </c>
      <c r="G8" s="39" t="e">
        <f>SUMIF('[1]2.报价结算清单'!$F$2:$F$578,$A8,'[1]2.报价结算清单'!$L$2:$L$578)</f>
        <v>#VALUE!</v>
      </c>
      <c r="H8" s="39" t="e">
        <f>SUMIF('[1]2.报价结算清单'!$F$2:$F$578,$A8,'[1]2.报价结算清单'!$N$2:$N$578)</f>
        <v>#VALUE!</v>
      </c>
      <c r="I8" s="41" t="e">
        <f>SUMIF('[1]2.报价结算清单'!$F$2:$F$578,A8,'[1]2.报价结算清单'!$P$2:$P$578)</f>
        <v>#VALUE!</v>
      </c>
    </row>
    <row r="9" ht="14" spans="1:9">
      <c r="A9" s="33" t="s">
        <v>2456</v>
      </c>
      <c r="B9" s="34" t="s">
        <v>1265</v>
      </c>
      <c r="C9" s="34" t="s">
        <v>2280</v>
      </c>
      <c r="D9" s="35" t="s">
        <v>1266</v>
      </c>
      <c r="E9" s="34" t="s">
        <v>39</v>
      </c>
      <c r="F9" s="38">
        <v>553.33</v>
      </c>
      <c r="G9" s="39" t="e">
        <f>SUMIF('[1]2.报价结算清单'!$F$2:$F$578,$A9,'[1]2.报价结算清单'!$L$2:$L$578)</f>
        <v>#VALUE!</v>
      </c>
      <c r="H9" s="39" t="e">
        <f>SUMIF('[1]2.报价结算清单'!$F$2:$F$578,$A9,'[1]2.报价结算清单'!$N$2:$N$578)</f>
        <v>#VALUE!</v>
      </c>
      <c r="I9" s="41" t="e">
        <f>SUMIF('[1]2.报价结算清单'!$F$2:$F$578,A9,'[1]2.报价结算清单'!$P$2:$P$578)</f>
        <v>#VALUE!</v>
      </c>
    </row>
    <row r="10" ht="14" spans="1:9">
      <c r="A10" s="33" t="s">
        <v>2457</v>
      </c>
      <c r="B10" s="34" t="s">
        <v>1448</v>
      </c>
      <c r="C10" s="34" t="s">
        <v>2280</v>
      </c>
      <c r="D10" s="35" t="s">
        <v>1449</v>
      </c>
      <c r="E10" s="34" t="s">
        <v>39</v>
      </c>
      <c r="F10" s="38">
        <v>356.67</v>
      </c>
      <c r="G10" s="39" t="e">
        <f>SUMIF('[1]2.报价结算清单'!$F$2:$F$578,$A10,'[1]2.报价结算清单'!$L$2:$L$578)</f>
        <v>#VALUE!</v>
      </c>
      <c r="H10" s="39" t="e">
        <f>SUMIF('[1]2.报价结算清单'!$F$2:$F$578,$A10,'[1]2.报价结算清单'!$N$2:$N$578)</f>
        <v>#VALUE!</v>
      </c>
      <c r="I10" s="41" t="e">
        <f>SUMIF('[1]2.报价结算清单'!$F$2:$F$578,A10,'[1]2.报价结算清单'!$P$2:$P$578)</f>
        <v>#VALUE!</v>
      </c>
    </row>
    <row r="11" ht="14" spans="1:9">
      <c r="A11" s="33" t="s">
        <v>2458</v>
      </c>
      <c r="B11" s="34" t="s">
        <v>1982</v>
      </c>
      <c r="C11" s="34" t="s">
        <v>2280</v>
      </c>
      <c r="D11" s="35" t="s">
        <v>1983</v>
      </c>
      <c r="E11" s="34" t="s">
        <v>39</v>
      </c>
      <c r="F11" s="38">
        <v>318</v>
      </c>
      <c r="G11" s="39" t="e">
        <f>SUMIF('[1]2.报价结算清单'!$F$2:$F$578,$A11,'[1]2.报价结算清单'!$L$2:$L$578)</f>
        <v>#VALUE!</v>
      </c>
      <c r="H11" s="39" t="e">
        <f>SUMIF('[1]2.报价结算清单'!$F$2:$F$578,$A11,'[1]2.报价结算清单'!$N$2:$N$578)</f>
        <v>#VALUE!</v>
      </c>
      <c r="I11" s="41" t="e">
        <f>SUMIF('[1]2.报价结算清单'!$F$2:$F$578,A11,'[1]2.报价结算清单'!$P$2:$P$578)</f>
        <v>#VALUE!</v>
      </c>
    </row>
    <row r="12" ht="14" spans="1:9">
      <c r="A12" s="33" t="s">
        <v>2459</v>
      </c>
      <c r="B12" s="34" t="s">
        <v>203</v>
      </c>
      <c r="C12" s="34" t="s">
        <v>2280</v>
      </c>
      <c r="D12" s="35" t="s">
        <v>204</v>
      </c>
      <c r="E12" s="34" t="s">
        <v>39</v>
      </c>
      <c r="F12" s="38">
        <v>580</v>
      </c>
      <c r="G12" s="39" t="e">
        <f>SUMIF('[1]2.报价结算清单'!$F$2:$F$578,$A12,'[1]2.报价结算清单'!$L$2:$L$578)</f>
        <v>#VALUE!</v>
      </c>
      <c r="H12" s="39" t="e">
        <f>SUMIF('[1]2.报价结算清单'!$F$2:$F$578,$A12,'[1]2.报价结算清单'!$N$2:$N$578)</f>
        <v>#VALUE!</v>
      </c>
      <c r="I12" s="41" t="e">
        <f>SUMIF('[1]2.报价结算清单'!$F$2:$F$578,A12,'[1]2.报价结算清单'!$P$2:$P$578)</f>
        <v>#VALUE!</v>
      </c>
    </row>
    <row r="13" ht="14" spans="1:9">
      <c r="A13" s="33" t="s">
        <v>2460</v>
      </c>
      <c r="B13" s="34" t="s">
        <v>317</v>
      </c>
      <c r="C13" s="34" t="s">
        <v>2280</v>
      </c>
      <c r="D13" s="35" t="s">
        <v>318</v>
      </c>
      <c r="E13" s="34" t="s">
        <v>39</v>
      </c>
      <c r="F13" s="38">
        <v>436.67</v>
      </c>
      <c r="G13" s="39" t="e">
        <f>SUMIF('[1]2.报价结算清单'!$F$2:$F$578,$A13,'[1]2.报价结算清单'!$L$2:$L$578)</f>
        <v>#VALUE!</v>
      </c>
      <c r="H13" s="39" t="e">
        <f>SUMIF('[1]2.报价结算清单'!$F$2:$F$578,$A13,'[1]2.报价结算清单'!$N$2:$N$578)</f>
        <v>#VALUE!</v>
      </c>
      <c r="I13" s="41" t="e">
        <f>SUMIF('[1]2.报价结算清单'!$F$2:$F$578,A13,'[1]2.报价结算清单'!$P$2:$P$578)</f>
        <v>#VALUE!</v>
      </c>
    </row>
    <row r="14" ht="14" spans="1:9">
      <c r="A14" s="33" t="s">
        <v>2461</v>
      </c>
      <c r="B14" s="34" t="s">
        <v>820</v>
      </c>
      <c r="C14" s="34" t="s">
        <v>2280</v>
      </c>
      <c r="D14" s="35" t="s">
        <v>821</v>
      </c>
      <c r="E14" s="34" t="s">
        <v>39</v>
      </c>
      <c r="F14" s="38">
        <v>402.8</v>
      </c>
      <c r="G14" s="39" t="e">
        <f>SUMIF('[1]2.报价结算清单'!$F$2:$F$578,$A14,'[1]2.报价结算清单'!$L$2:$L$578)</f>
        <v>#VALUE!</v>
      </c>
      <c r="H14" s="39" t="e">
        <f>SUMIF('[1]2.报价结算清单'!$F$2:$F$578,$A14,'[1]2.报价结算清单'!$N$2:$N$578)</f>
        <v>#VALUE!</v>
      </c>
      <c r="I14" s="41" t="e">
        <f>SUMIF('[1]2.报价结算清单'!$F$2:$F$578,A14,'[1]2.报价结算清单'!$P$2:$P$578)</f>
        <v>#VALUE!</v>
      </c>
    </row>
    <row r="15" ht="14" spans="1:9">
      <c r="A15" s="33" t="s">
        <v>2462</v>
      </c>
      <c r="B15" s="34" t="s">
        <v>603</v>
      </c>
      <c r="C15" s="34" t="s">
        <v>2280</v>
      </c>
      <c r="D15" s="35" t="s">
        <v>604</v>
      </c>
      <c r="E15" s="34" t="s">
        <v>39</v>
      </c>
      <c r="F15" s="38">
        <v>614.8</v>
      </c>
      <c r="G15" s="39" t="e">
        <f>SUMIF('[1]2.报价结算清单'!$F$2:$F$578,$A15,'[1]2.报价结算清单'!$L$2:$L$578)</f>
        <v>#VALUE!</v>
      </c>
      <c r="H15" s="39" t="e">
        <f>SUMIF('[1]2.报价结算清单'!$F$2:$F$578,$A15,'[1]2.报价结算清单'!$N$2:$N$578)</f>
        <v>#VALUE!</v>
      </c>
      <c r="I15" s="41" t="e">
        <f>SUMIF('[1]2.报价结算清单'!$F$2:$F$578,A15,'[1]2.报价结算清单'!$P$2:$P$578)</f>
        <v>#VALUE!</v>
      </c>
    </row>
    <row r="16" ht="14" spans="1:9">
      <c r="A16" s="33" t="s">
        <v>2463</v>
      </c>
      <c r="B16" s="34" t="s">
        <v>1420</v>
      </c>
      <c r="C16" s="34" t="s">
        <v>2280</v>
      </c>
      <c r="D16" s="35" t="s">
        <v>1421</v>
      </c>
      <c r="E16" s="34" t="s">
        <v>39</v>
      </c>
      <c r="F16" s="38">
        <v>560</v>
      </c>
      <c r="G16" s="39" t="e">
        <f>SUMIF('[1]2.报价结算清单'!$F$2:$F$578,$A16,'[1]2.报价结算清单'!$L$2:$L$578)</f>
        <v>#VALUE!</v>
      </c>
      <c r="H16" s="39" t="e">
        <f>SUMIF('[1]2.报价结算清单'!$F$2:$F$578,$A16,'[1]2.报价结算清单'!$N$2:$N$578)</f>
        <v>#VALUE!</v>
      </c>
      <c r="I16" s="41" t="e">
        <f>SUMIF('[1]2.报价结算清单'!$F$2:$F$578,A16,'[1]2.报价结算清单'!$P$2:$P$578)</f>
        <v>#VALUE!</v>
      </c>
    </row>
    <row r="17" ht="14" spans="1:9">
      <c r="A17" s="33" t="s">
        <v>2464</v>
      </c>
      <c r="B17" s="34" t="s">
        <v>199</v>
      </c>
      <c r="C17" s="34" t="s">
        <v>2280</v>
      </c>
      <c r="D17" s="35" t="s">
        <v>200</v>
      </c>
      <c r="E17" s="34" t="s">
        <v>39</v>
      </c>
      <c r="F17" s="38">
        <v>487.6</v>
      </c>
      <c r="G17" s="39" t="e">
        <f>SUMIF('[1]2.报价结算清单'!$F$2:$F$578,$A17,'[1]2.报价结算清单'!$L$2:$L$578)</f>
        <v>#VALUE!</v>
      </c>
      <c r="H17" s="39" t="e">
        <f>SUMIF('[1]2.报价结算清单'!$F$2:$F$578,$A17,'[1]2.报价结算清单'!$N$2:$N$578)</f>
        <v>#VALUE!</v>
      </c>
      <c r="I17" s="41" t="e">
        <f>SUMIF('[1]2.报价结算清单'!$F$2:$F$578,A17,'[1]2.报价结算清单'!$P$2:$P$578)</f>
        <v>#VALUE!</v>
      </c>
    </row>
    <row r="18" ht="14" spans="1:9">
      <c r="A18" s="33" t="s">
        <v>2465</v>
      </c>
      <c r="B18" s="34" t="s">
        <v>115</v>
      </c>
      <c r="C18" s="34" t="s">
        <v>2280</v>
      </c>
      <c r="D18" s="35" t="s">
        <v>116</v>
      </c>
      <c r="E18" s="34" t="s">
        <v>39</v>
      </c>
      <c r="F18" s="38">
        <v>826.8</v>
      </c>
      <c r="G18" s="39" t="e">
        <f>SUMIF('[1]2.报价结算清单'!$F$2:$F$578,$A18,'[1]2.报价结算清单'!$L$2:$L$578)</f>
        <v>#VALUE!</v>
      </c>
      <c r="H18" s="39" t="e">
        <f>SUMIF('[1]2.报价结算清单'!$F$2:$F$578,$A18,'[1]2.报价结算清单'!$N$2:$N$578)</f>
        <v>#VALUE!</v>
      </c>
      <c r="I18" s="41" t="e">
        <f>SUMIF('[1]2.报价结算清单'!$F$2:$F$578,A18,'[1]2.报价结算清单'!$P$2:$P$578)</f>
        <v>#VALUE!</v>
      </c>
    </row>
    <row r="19" ht="14" spans="1:9">
      <c r="A19" s="33" t="s">
        <v>2466</v>
      </c>
      <c r="B19" s="34" t="s">
        <v>2110</v>
      </c>
      <c r="C19" s="34" t="s">
        <v>2280</v>
      </c>
      <c r="D19" s="35" t="s">
        <v>2111</v>
      </c>
      <c r="E19" s="34" t="s">
        <v>39</v>
      </c>
      <c r="F19" s="38">
        <v>614.8</v>
      </c>
      <c r="G19" s="39" t="e">
        <f>SUMIF('[1]2.报价结算清单'!$F$2:$F$578,$A19,'[1]2.报价结算清单'!$L$2:$L$578)</f>
        <v>#VALUE!</v>
      </c>
      <c r="H19" s="39" t="e">
        <f>SUMIF('[1]2.报价结算清单'!$F$2:$F$578,$A19,'[1]2.报价结算清单'!$N$2:$N$578)</f>
        <v>#VALUE!</v>
      </c>
      <c r="I19" s="41" t="e">
        <f>SUMIF('[1]2.报价结算清单'!$F$2:$F$578,A19,'[1]2.报价结算清单'!$P$2:$P$578)</f>
        <v>#VALUE!</v>
      </c>
    </row>
    <row r="20" ht="14" spans="1:9">
      <c r="A20" s="33" t="s">
        <v>2467</v>
      </c>
      <c r="B20" s="34" t="s">
        <v>277</v>
      </c>
      <c r="C20" s="34" t="s">
        <v>2280</v>
      </c>
      <c r="D20" s="35" t="s">
        <v>278</v>
      </c>
      <c r="E20" s="34" t="s">
        <v>39</v>
      </c>
      <c r="F20" s="38">
        <v>90.1</v>
      </c>
      <c r="G20" s="39" t="e">
        <f>SUMIF('[1]2.报价结算清单'!$F$2:$F$578,$A20,'[1]2.报价结算清单'!$L$2:$L$578)</f>
        <v>#VALUE!</v>
      </c>
      <c r="H20" s="39" t="e">
        <f>SUMIF('[1]2.报价结算清单'!$F$2:$F$578,$A20,'[1]2.报价结算清单'!$N$2:$N$578)</f>
        <v>#VALUE!</v>
      </c>
      <c r="I20" s="41" t="e">
        <f>SUMIF('[1]2.报价结算清单'!$F$2:$F$578,A20,'[1]2.报价结算清单'!$P$2:$P$578)</f>
        <v>#VALUE!</v>
      </c>
    </row>
    <row r="21" ht="14" spans="1:9">
      <c r="A21" s="33" t="s">
        <v>2468</v>
      </c>
      <c r="B21" s="34" t="s">
        <v>2034</v>
      </c>
      <c r="C21" s="34" t="s">
        <v>2280</v>
      </c>
      <c r="D21" s="35" t="s">
        <v>2035</v>
      </c>
      <c r="E21" s="34" t="s">
        <v>39</v>
      </c>
      <c r="F21" s="38">
        <v>106</v>
      </c>
      <c r="G21" s="39" t="e">
        <f>SUMIF('[1]2.报价结算清单'!$F$2:$F$578,$A21,'[1]2.报价结算清单'!$L$2:$L$578)</f>
        <v>#VALUE!</v>
      </c>
      <c r="H21" s="39" t="e">
        <f>SUMIF('[1]2.报价结算清单'!$F$2:$F$578,$A21,'[1]2.报价结算清单'!$N$2:$N$578)</f>
        <v>#VALUE!</v>
      </c>
      <c r="I21" s="41" t="e">
        <f>SUMIF('[1]2.报价结算清单'!$F$2:$F$578,A21,'[1]2.报价结算清单'!$P$2:$P$578)</f>
        <v>#VALUE!</v>
      </c>
    </row>
    <row r="22" ht="14" spans="1:9">
      <c r="A22" s="33" t="s">
        <v>2469</v>
      </c>
      <c r="B22" s="34" t="s">
        <v>944</v>
      </c>
      <c r="C22" s="34" t="s">
        <v>2280</v>
      </c>
      <c r="D22" s="35" t="s">
        <v>945</v>
      </c>
      <c r="E22" s="34" t="s">
        <v>39</v>
      </c>
      <c r="F22" s="38">
        <v>131.67</v>
      </c>
      <c r="G22" s="39" t="e">
        <f>SUMIF('[1]2.报价结算清单'!$F$2:$F$578,$A22,'[1]2.报价结算清单'!$L$2:$L$578)</f>
        <v>#VALUE!</v>
      </c>
      <c r="H22" s="39" t="e">
        <f>SUMIF('[1]2.报价结算清单'!$F$2:$F$578,$A22,'[1]2.报价结算清单'!$N$2:$N$578)</f>
        <v>#VALUE!</v>
      </c>
      <c r="I22" s="41" t="e">
        <f>SUMIF('[1]2.报价结算清单'!$F$2:$F$578,A22,'[1]2.报价结算清单'!$P$2:$P$578)</f>
        <v>#VALUE!</v>
      </c>
    </row>
    <row r="23" ht="14" spans="1:9">
      <c r="A23" s="33" t="s">
        <v>2470</v>
      </c>
      <c r="B23" s="34" t="s">
        <v>1041</v>
      </c>
      <c r="C23" s="34" t="s">
        <v>2280</v>
      </c>
      <c r="D23" s="35" t="s">
        <v>1042</v>
      </c>
      <c r="E23" s="34" t="s">
        <v>39</v>
      </c>
      <c r="F23" s="38">
        <v>157.97</v>
      </c>
      <c r="G23" s="39" t="e">
        <f>SUMIF('[1]2.报价结算清单'!$F$2:$F$578,$A23,'[1]2.报价结算清单'!$L$2:$L$578)</f>
        <v>#VALUE!</v>
      </c>
      <c r="H23" s="39" t="e">
        <f>SUMIF('[1]2.报价结算清单'!$F$2:$F$578,$A23,'[1]2.报价结算清单'!$N$2:$N$578)</f>
        <v>#VALUE!</v>
      </c>
      <c r="I23" s="41" t="e">
        <f>SUMIF('[1]2.报价结算清单'!$F$2:$F$578,A23,'[1]2.报价结算清单'!$P$2:$P$578)</f>
        <v>#VALUE!</v>
      </c>
    </row>
    <row r="24" ht="14" spans="1:9">
      <c r="A24" s="33" t="s">
        <v>2471</v>
      </c>
      <c r="B24" s="34" t="s">
        <v>548</v>
      </c>
      <c r="C24" s="34" t="s">
        <v>2280</v>
      </c>
      <c r="D24" s="35" t="s">
        <v>549</v>
      </c>
      <c r="E24" s="34" t="s">
        <v>39</v>
      </c>
      <c r="F24" s="38">
        <v>174.14</v>
      </c>
      <c r="G24" s="39" t="e">
        <f>SUMIF('[1]2.报价结算清单'!$F$2:$F$578,$A24,'[1]2.报价结算清单'!$L$2:$L$578)</f>
        <v>#VALUE!</v>
      </c>
      <c r="H24" s="39" t="e">
        <f>SUMIF('[1]2.报价结算清单'!$F$2:$F$578,$A24,'[1]2.报价结算清单'!$N$2:$N$578)</f>
        <v>#VALUE!</v>
      </c>
      <c r="I24" s="41" t="e">
        <f>SUMIF('[1]2.报价结算清单'!$F$2:$F$578,A24,'[1]2.报价结算清单'!$P$2:$P$578)</f>
        <v>#VALUE!</v>
      </c>
    </row>
    <row r="25" ht="14" spans="1:9">
      <c r="A25" s="33" t="s">
        <v>2472</v>
      </c>
      <c r="B25" s="34" t="s">
        <v>1857</v>
      </c>
      <c r="C25" s="34" t="s">
        <v>2280</v>
      </c>
      <c r="D25" s="35" t="s">
        <v>1858</v>
      </c>
      <c r="E25" s="34" t="s">
        <v>54</v>
      </c>
      <c r="F25" s="38">
        <v>162.41</v>
      </c>
      <c r="G25" s="39" t="e">
        <f>SUMIF('[1]2.报价结算清单'!$F$2:$F$578,$A25,'[1]2.报价结算清单'!$L$2:$L$578)</f>
        <v>#VALUE!</v>
      </c>
      <c r="H25" s="39" t="e">
        <f>SUMIF('[1]2.报价结算清单'!$F$2:$F$578,$A25,'[1]2.报价结算清单'!$N$2:$N$578)</f>
        <v>#VALUE!</v>
      </c>
      <c r="I25" s="41" t="e">
        <f>SUMIF('[1]2.报价结算清单'!$F$2:$F$578,A25,'[1]2.报价结算清单'!$P$2:$P$578)</f>
        <v>#VALUE!</v>
      </c>
    </row>
    <row r="26" ht="14" spans="1:9">
      <c r="A26" s="33" t="s">
        <v>2473</v>
      </c>
      <c r="B26" s="34" t="s">
        <v>916</v>
      </c>
      <c r="C26" s="34" t="s">
        <v>2280</v>
      </c>
      <c r="D26" s="35" t="s">
        <v>917</v>
      </c>
      <c r="E26" s="34" t="s">
        <v>54</v>
      </c>
      <c r="F26" s="38">
        <v>209.07</v>
      </c>
      <c r="G26" s="39" t="e">
        <f>SUMIF('[1]2.报价结算清单'!$F$2:$F$578,$A26,'[1]2.报价结算清单'!$L$2:$L$578)</f>
        <v>#VALUE!</v>
      </c>
      <c r="H26" s="39" t="e">
        <f>SUMIF('[1]2.报价结算清单'!$F$2:$F$578,$A26,'[1]2.报价结算清单'!$N$2:$N$578)</f>
        <v>#VALUE!</v>
      </c>
      <c r="I26" s="41" t="e">
        <f>SUMIF('[1]2.报价结算清单'!$F$2:$F$578,A26,'[1]2.报价结算清单'!$P$2:$P$578)</f>
        <v>#VALUE!</v>
      </c>
    </row>
    <row r="27" ht="14" spans="1:9">
      <c r="A27" s="33" t="s">
        <v>2474</v>
      </c>
      <c r="B27" s="34" t="s">
        <v>1325</v>
      </c>
      <c r="C27" s="34" t="s">
        <v>2280</v>
      </c>
      <c r="D27" s="35" t="s">
        <v>1326</v>
      </c>
      <c r="E27" s="34" t="s">
        <v>54</v>
      </c>
      <c r="F27" s="38">
        <v>246.94</v>
      </c>
      <c r="G27" s="39" t="e">
        <f>SUMIF('[1]2.报价结算清单'!$F$2:$F$578,$A27,'[1]2.报价结算清单'!$L$2:$L$578)</f>
        <v>#VALUE!</v>
      </c>
      <c r="H27" s="39" t="e">
        <f>SUMIF('[1]2.报价结算清单'!$F$2:$F$578,$A27,'[1]2.报价结算清单'!$N$2:$N$578)</f>
        <v>#VALUE!</v>
      </c>
      <c r="I27" s="41" t="e">
        <f>SUMIF('[1]2.报价结算清单'!$F$2:$F$578,A27,'[1]2.报价结算清单'!$P$2:$P$578)</f>
        <v>#VALUE!</v>
      </c>
    </row>
    <row r="28" ht="14" spans="1:9">
      <c r="A28" s="33" t="s">
        <v>2475</v>
      </c>
      <c r="B28" s="34" t="s">
        <v>2114</v>
      </c>
      <c r="C28" s="34" t="s">
        <v>2280</v>
      </c>
      <c r="D28" s="35" t="s">
        <v>2115</v>
      </c>
      <c r="E28" s="34" t="s">
        <v>54</v>
      </c>
      <c r="F28" s="38">
        <v>137.66</v>
      </c>
      <c r="G28" s="39" t="e">
        <f>SUMIF('[1]2.报价结算清单'!$F$2:$F$578,$A28,'[1]2.报价结算清单'!$L$2:$L$578)</f>
        <v>#VALUE!</v>
      </c>
      <c r="H28" s="39" t="e">
        <f>SUMIF('[1]2.报价结算清单'!$F$2:$F$578,$A28,'[1]2.报价结算清单'!$N$2:$N$578)</f>
        <v>#VALUE!</v>
      </c>
      <c r="I28" s="41" t="e">
        <f>SUMIF('[1]2.报价结算清单'!$F$2:$F$578,A28,'[1]2.报价结算清单'!$P$2:$P$578)</f>
        <v>#VALUE!</v>
      </c>
    </row>
    <row r="29" ht="14" spans="1:9">
      <c r="A29" s="33" t="s">
        <v>2476</v>
      </c>
      <c r="B29" s="34" t="s">
        <v>2082</v>
      </c>
      <c r="C29" s="34" t="s">
        <v>2280</v>
      </c>
      <c r="D29" s="35" t="s">
        <v>2083</v>
      </c>
      <c r="E29" s="34" t="s">
        <v>54</v>
      </c>
      <c r="F29" s="38">
        <v>166.8</v>
      </c>
      <c r="G29" s="39" t="e">
        <f>SUMIF('[1]2.报价结算清单'!$F$2:$F$578,$A29,'[1]2.报价结算清单'!$L$2:$L$578)</f>
        <v>#VALUE!</v>
      </c>
      <c r="H29" s="39" t="e">
        <f>SUMIF('[1]2.报价结算清单'!$F$2:$F$578,$A29,'[1]2.报价结算清单'!$N$2:$N$578)</f>
        <v>#VALUE!</v>
      </c>
      <c r="I29" s="41" t="e">
        <f>SUMIF('[1]2.报价结算清单'!$F$2:$F$578,A29,'[1]2.报价结算清单'!$P$2:$P$578)</f>
        <v>#VALUE!</v>
      </c>
    </row>
    <row r="30" ht="14" spans="1:9">
      <c r="A30" s="33" t="s">
        <v>2477</v>
      </c>
      <c r="B30" s="34" t="s">
        <v>1113</v>
      </c>
      <c r="C30" s="34" t="s">
        <v>2280</v>
      </c>
      <c r="D30" s="35" t="s">
        <v>1114</v>
      </c>
      <c r="E30" s="34" t="s">
        <v>54</v>
      </c>
      <c r="F30" s="38">
        <v>210.95</v>
      </c>
      <c r="G30" s="39" t="e">
        <f>SUMIF('[1]2.报价结算清单'!$F$2:$F$578,$A30,'[1]2.报价结算清单'!$L$2:$L$578)</f>
        <v>#VALUE!</v>
      </c>
      <c r="H30" s="39" t="e">
        <f>SUMIF('[1]2.报价结算清单'!$F$2:$F$578,$A30,'[1]2.报价结算清单'!$N$2:$N$578)</f>
        <v>#VALUE!</v>
      </c>
      <c r="I30" s="41" t="e">
        <f>SUMIF('[1]2.报价结算清单'!$F$2:$F$578,A30,'[1]2.报价结算清单'!$P$2:$P$578)</f>
        <v>#VALUE!</v>
      </c>
    </row>
    <row r="31" ht="14" spans="1:9">
      <c r="A31" s="33" t="s">
        <v>2478</v>
      </c>
      <c r="B31" s="34" t="s">
        <v>2231</v>
      </c>
      <c r="C31" s="34" t="s">
        <v>2280</v>
      </c>
      <c r="D31" s="35" t="s">
        <v>2232</v>
      </c>
      <c r="E31" s="34" t="s">
        <v>54</v>
      </c>
      <c r="F31" s="38">
        <v>42.4</v>
      </c>
      <c r="G31" s="39" t="e">
        <f>SUMIF('[1]2.报价结算清单'!$F$2:$F$578,$A31,'[1]2.报价结算清单'!$L$2:$L$578)</f>
        <v>#VALUE!</v>
      </c>
      <c r="H31" s="39" t="e">
        <f>SUMIF('[1]2.报价结算清单'!$F$2:$F$578,$A31,'[1]2.报价结算清单'!$N$2:$N$578)</f>
        <v>#VALUE!</v>
      </c>
      <c r="I31" s="41" t="e">
        <f>SUMIF('[1]2.报价结算清单'!$F$2:$F$578,A31,'[1]2.报价结算清单'!$P$2:$P$578)</f>
        <v>#VALUE!</v>
      </c>
    </row>
    <row r="32" ht="14" spans="1:9">
      <c r="A32" s="33" t="s">
        <v>2479</v>
      </c>
      <c r="B32" s="34" t="s">
        <v>1624</v>
      </c>
      <c r="C32" s="34" t="s">
        <v>2280</v>
      </c>
      <c r="D32" s="35" t="s">
        <v>1625</v>
      </c>
      <c r="E32" s="34" t="s">
        <v>39</v>
      </c>
      <c r="F32" s="38">
        <v>51.67</v>
      </c>
      <c r="G32" s="39" t="e">
        <f>SUMIF('[1]2.报价结算清单'!$F$2:$F$578,$A32,'[1]2.报价结算清单'!$L$2:$L$578)</f>
        <v>#VALUE!</v>
      </c>
      <c r="H32" s="39" t="e">
        <f>SUMIF('[1]2.报价结算清单'!$F$2:$F$578,$A32,'[1]2.报价结算清单'!$N$2:$N$578)</f>
        <v>#VALUE!</v>
      </c>
      <c r="I32" s="41" t="e">
        <f>SUMIF('[1]2.报价结算清单'!$F$2:$F$578,A32,'[1]2.报价结算清单'!$P$2:$P$578)</f>
        <v>#VALUE!</v>
      </c>
    </row>
    <row r="33" ht="14" spans="1:9">
      <c r="A33" s="33" t="s">
        <v>2480</v>
      </c>
      <c r="B33" s="34" t="s">
        <v>1708</v>
      </c>
      <c r="C33" s="34" t="s">
        <v>2280</v>
      </c>
      <c r="D33" s="35" t="s">
        <v>1709</v>
      </c>
      <c r="E33" s="34" t="s">
        <v>39</v>
      </c>
      <c r="F33" s="38">
        <v>125</v>
      </c>
      <c r="G33" s="39" t="e">
        <f>SUMIF('[1]2.报价结算清单'!$F$2:$F$578,$A33,'[1]2.报价结算清单'!$L$2:$L$578)</f>
        <v>#VALUE!</v>
      </c>
      <c r="H33" s="39" t="e">
        <f>SUMIF('[1]2.报价结算清单'!$F$2:$F$578,$A33,'[1]2.报价结算清单'!$N$2:$N$578)</f>
        <v>#VALUE!</v>
      </c>
      <c r="I33" s="41" t="e">
        <f>SUMIF('[1]2.报价结算清单'!$F$2:$F$578,A33,'[1]2.报价结算清单'!$P$2:$P$578)</f>
        <v>#VALUE!</v>
      </c>
    </row>
    <row r="34" ht="14" spans="1:9">
      <c r="A34" s="33" t="s">
        <v>2481</v>
      </c>
      <c r="B34" s="34" t="s">
        <v>386</v>
      </c>
      <c r="C34" s="34" t="s">
        <v>2280</v>
      </c>
      <c r="D34" s="35" t="s">
        <v>387</v>
      </c>
      <c r="E34" s="34" t="s">
        <v>39</v>
      </c>
      <c r="F34" s="38">
        <v>55.3</v>
      </c>
      <c r="G34" s="39" t="e">
        <f>SUMIF('[1]2.报价结算清单'!$F$2:$F$578,$A34,'[1]2.报价结算清单'!$L$2:$L$578)</f>
        <v>#VALUE!</v>
      </c>
      <c r="H34" s="39" t="e">
        <f>SUMIF('[1]2.报价结算清单'!$F$2:$F$578,$A34,'[1]2.报价结算清单'!$N$2:$N$578)</f>
        <v>#VALUE!</v>
      </c>
      <c r="I34" s="41" t="e">
        <f>SUMIF('[1]2.报价结算清单'!$F$2:$F$578,A34,'[1]2.报价结算清单'!$P$2:$P$578)</f>
        <v>#VALUE!</v>
      </c>
    </row>
    <row r="35" ht="14" spans="1:9">
      <c r="A35" s="33" t="s">
        <v>2482</v>
      </c>
      <c r="B35" s="34" t="s">
        <v>1660</v>
      </c>
      <c r="C35" s="34" t="s">
        <v>2280</v>
      </c>
      <c r="D35" s="35" t="s">
        <v>1661</v>
      </c>
      <c r="E35" s="34" t="s">
        <v>39</v>
      </c>
      <c r="F35" s="38">
        <v>91.88</v>
      </c>
      <c r="G35" s="39" t="e">
        <f>SUMIF('[1]2.报价结算清单'!$F$2:$F$578,$A35,'[1]2.报价结算清单'!$L$2:$L$578)</f>
        <v>#VALUE!</v>
      </c>
      <c r="H35" s="39" t="e">
        <f>SUMIF('[1]2.报价结算清单'!$F$2:$F$578,$A35,'[1]2.报价结算清单'!$N$2:$N$578)</f>
        <v>#VALUE!</v>
      </c>
      <c r="I35" s="41" t="e">
        <f>SUMIF('[1]2.报价结算清单'!$F$2:$F$578,A35,'[1]2.报价结算清单'!$P$2:$P$578)</f>
        <v>#VALUE!</v>
      </c>
    </row>
    <row r="36" ht="14" spans="1:9">
      <c r="A36" s="33" t="s">
        <v>2483</v>
      </c>
      <c r="B36" s="34" t="s">
        <v>2098</v>
      </c>
      <c r="C36" s="34" t="s">
        <v>2280</v>
      </c>
      <c r="D36" s="35" t="s">
        <v>2099</v>
      </c>
      <c r="E36" s="34" t="s">
        <v>39</v>
      </c>
      <c r="F36" s="38">
        <v>64.32</v>
      </c>
      <c r="G36" s="39" t="e">
        <f>SUMIF('[1]2.报价结算清单'!$F$2:$F$578,$A36,'[1]2.报价结算清单'!$L$2:$L$578)</f>
        <v>#VALUE!</v>
      </c>
      <c r="H36" s="39" t="e">
        <f>SUMIF('[1]2.报价结算清单'!$F$2:$F$578,$A36,'[1]2.报价结算清单'!$N$2:$N$578)</f>
        <v>#VALUE!</v>
      </c>
      <c r="I36" s="41" t="e">
        <f>SUMIF('[1]2.报价结算清单'!$F$2:$F$578,A36,'[1]2.报价结算清单'!$P$2:$P$578)</f>
        <v>#VALUE!</v>
      </c>
    </row>
    <row r="37" ht="14" spans="1:9">
      <c r="A37" s="33" t="s">
        <v>2484</v>
      </c>
      <c r="B37" s="34" t="s">
        <v>2251</v>
      </c>
      <c r="C37" s="34" t="s">
        <v>2280</v>
      </c>
      <c r="D37" s="35" t="s">
        <v>2252</v>
      </c>
      <c r="E37" s="34" t="s">
        <v>39</v>
      </c>
      <c r="F37" s="38">
        <v>64.87</v>
      </c>
      <c r="G37" s="39" t="e">
        <f>SUMIF('[1]2.报价结算清单'!$F$2:$F$578,$A37,'[1]2.报价结算清单'!$L$2:$L$578)</f>
        <v>#VALUE!</v>
      </c>
      <c r="H37" s="39" t="e">
        <f>SUMIF('[1]2.报价结算清单'!$F$2:$F$578,$A37,'[1]2.报价结算清单'!$N$2:$N$578)</f>
        <v>#VALUE!</v>
      </c>
      <c r="I37" s="41" t="e">
        <f>SUMIF('[1]2.报价结算清单'!$F$2:$F$578,A37,'[1]2.报价结算清单'!$P$2:$P$578)</f>
        <v>#VALUE!</v>
      </c>
    </row>
    <row r="38" ht="14" spans="1:9">
      <c r="A38" s="33" t="s">
        <v>2485</v>
      </c>
      <c r="B38" s="34" t="s">
        <v>419</v>
      </c>
      <c r="C38" s="34" t="s">
        <v>2280</v>
      </c>
      <c r="D38" s="35" t="s">
        <v>420</v>
      </c>
      <c r="E38" s="34" t="s">
        <v>39</v>
      </c>
      <c r="F38" s="38">
        <v>62.87</v>
      </c>
      <c r="G38" s="39" t="e">
        <f>SUMIF('[1]2.报价结算清单'!$F$2:$F$578,$A38,'[1]2.报价结算清单'!$L$2:$L$578)</f>
        <v>#VALUE!</v>
      </c>
      <c r="H38" s="39" t="e">
        <f>SUMIF('[1]2.报价结算清单'!$F$2:$F$578,$A38,'[1]2.报价结算清单'!$N$2:$N$578)</f>
        <v>#VALUE!</v>
      </c>
      <c r="I38" s="41" t="e">
        <f>SUMIF('[1]2.报价结算清单'!$F$2:$F$578,A38,'[1]2.报价结算清单'!$P$2:$P$578)</f>
        <v>#VALUE!</v>
      </c>
    </row>
    <row r="39" ht="14" spans="1:9">
      <c r="A39" s="33" t="s">
        <v>2486</v>
      </c>
      <c r="B39" s="34" t="s">
        <v>1053</v>
      </c>
      <c r="C39" s="34" t="s">
        <v>2280</v>
      </c>
      <c r="D39" s="35" t="s">
        <v>1054</v>
      </c>
      <c r="E39" s="34" t="s">
        <v>39</v>
      </c>
      <c r="F39" s="38">
        <v>186.67</v>
      </c>
      <c r="G39" s="39" t="e">
        <f>SUMIF('[1]2.报价结算清单'!$F$2:$F$578,$A39,'[1]2.报价结算清单'!$L$2:$L$578)</f>
        <v>#VALUE!</v>
      </c>
      <c r="H39" s="39" t="e">
        <f>SUMIF('[1]2.报价结算清单'!$F$2:$F$578,$A39,'[1]2.报价结算清单'!$N$2:$N$578)</f>
        <v>#VALUE!</v>
      </c>
      <c r="I39" s="41" t="e">
        <f>SUMIF('[1]2.报价结算清单'!$F$2:$F$578,A39,'[1]2.报价结算清单'!$P$2:$P$578)</f>
        <v>#VALUE!</v>
      </c>
    </row>
    <row r="40" ht="14" spans="1:9">
      <c r="A40" s="33" t="s">
        <v>2487</v>
      </c>
      <c r="B40" s="34" t="s">
        <v>223</v>
      </c>
      <c r="C40" s="34" t="s">
        <v>2280</v>
      </c>
      <c r="D40" s="35" t="s">
        <v>224</v>
      </c>
      <c r="E40" s="34" t="s">
        <v>39</v>
      </c>
      <c r="F40" s="38">
        <v>206.67</v>
      </c>
      <c r="G40" s="39" t="e">
        <f>SUMIF('[1]2.报价结算清单'!$F$2:$F$578,$A40,'[1]2.报价结算清单'!$L$2:$L$578)</f>
        <v>#VALUE!</v>
      </c>
      <c r="H40" s="39" t="e">
        <f>SUMIF('[1]2.报价结算清单'!$F$2:$F$578,$A40,'[1]2.报价结算清单'!$N$2:$N$578)</f>
        <v>#VALUE!</v>
      </c>
      <c r="I40" s="41" t="e">
        <f>SUMIF('[1]2.报价结算清单'!$F$2:$F$578,A40,'[1]2.报价结算清单'!$P$2:$P$578)</f>
        <v>#VALUE!</v>
      </c>
    </row>
    <row r="41" ht="14" spans="1:9">
      <c r="A41" s="33" t="s">
        <v>2488</v>
      </c>
      <c r="B41" s="34" t="s">
        <v>720</v>
      </c>
      <c r="C41" s="34" t="s">
        <v>2280</v>
      </c>
      <c r="D41" s="35" t="s">
        <v>721</v>
      </c>
      <c r="E41" s="34" t="s">
        <v>39</v>
      </c>
      <c r="F41" s="38">
        <v>46.67</v>
      </c>
      <c r="G41" s="39" t="e">
        <f>SUMIF('[1]2.报价结算清单'!$F$2:$F$578,$A41,'[1]2.报价结算清单'!$L$2:$L$578)</f>
        <v>#VALUE!</v>
      </c>
      <c r="H41" s="39" t="e">
        <f>SUMIF('[1]2.报价结算清单'!$F$2:$F$578,$A41,'[1]2.报价结算清单'!$N$2:$N$578)</f>
        <v>#VALUE!</v>
      </c>
      <c r="I41" s="41" t="e">
        <f>SUMIF('[1]2.报价结算清单'!$F$2:$F$578,A41,'[1]2.报价结算清单'!$P$2:$P$578)</f>
        <v>#VALUE!</v>
      </c>
    </row>
    <row r="42" ht="14" spans="1:9">
      <c r="A42" s="33" t="s">
        <v>2489</v>
      </c>
      <c r="B42" s="34" t="s">
        <v>1520</v>
      </c>
      <c r="C42" s="34" t="s">
        <v>2280</v>
      </c>
      <c r="D42" s="35" t="s">
        <v>1521</v>
      </c>
      <c r="E42" s="34" t="s">
        <v>39</v>
      </c>
      <c r="F42" s="38">
        <v>75</v>
      </c>
      <c r="G42" s="39" t="e">
        <f>SUMIF('[1]2.报价结算清单'!$F$2:$F$578,$A42,'[1]2.报价结算清单'!$L$2:$L$578)</f>
        <v>#VALUE!</v>
      </c>
      <c r="H42" s="39" t="e">
        <f>SUMIF('[1]2.报价结算清单'!$F$2:$F$578,$A42,'[1]2.报价结算清单'!$N$2:$N$578)</f>
        <v>#VALUE!</v>
      </c>
      <c r="I42" s="41" t="e">
        <f>SUMIF('[1]2.报价结算清单'!$F$2:$F$578,A42,'[1]2.报价结算清单'!$P$2:$P$578)</f>
        <v>#VALUE!</v>
      </c>
    </row>
    <row r="43" ht="14" spans="1:9">
      <c r="A43" s="33" t="s">
        <v>2490</v>
      </c>
      <c r="B43" s="34" t="s">
        <v>1785</v>
      </c>
      <c r="C43" s="34" t="s">
        <v>2280</v>
      </c>
      <c r="D43" s="35" t="s">
        <v>1786</v>
      </c>
      <c r="E43" s="34" t="s">
        <v>39</v>
      </c>
      <c r="F43" s="38">
        <v>126.67</v>
      </c>
      <c r="G43" s="39" t="e">
        <f>SUMIF('[1]2.报价结算清单'!$F$2:$F$578,$A43,'[1]2.报价结算清单'!$L$2:$L$578)</f>
        <v>#VALUE!</v>
      </c>
      <c r="H43" s="39" t="e">
        <f>SUMIF('[1]2.报价结算清单'!$F$2:$F$578,$A43,'[1]2.报价结算清单'!$N$2:$N$578)</f>
        <v>#VALUE!</v>
      </c>
      <c r="I43" s="41" t="e">
        <f>SUMIF('[1]2.报价结算清单'!$F$2:$F$578,A43,'[1]2.报价结算清单'!$P$2:$P$578)</f>
        <v>#VALUE!</v>
      </c>
    </row>
    <row r="44" ht="14" spans="1:9">
      <c r="A44" s="33" t="s">
        <v>2491</v>
      </c>
      <c r="B44" s="34" t="s">
        <v>660</v>
      </c>
      <c r="C44" s="34" t="s">
        <v>2280</v>
      </c>
      <c r="D44" s="35" t="s">
        <v>661</v>
      </c>
      <c r="E44" s="34" t="s">
        <v>39</v>
      </c>
      <c r="F44" s="38">
        <v>173.33</v>
      </c>
      <c r="G44" s="39" t="e">
        <f>SUMIF('[1]2.报价结算清单'!$F$2:$F$578,$A44,'[1]2.报价结算清单'!$L$2:$L$578)</f>
        <v>#VALUE!</v>
      </c>
      <c r="H44" s="39" t="e">
        <f>SUMIF('[1]2.报价结算清单'!$F$2:$F$578,$A44,'[1]2.报价结算清单'!$N$2:$N$578)</f>
        <v>#VALUE!</v>
      </c>
      <c r="I44" s="41" t="e">
        <f>SUMIF('[1]2.报价结算清单'!$F$2:$F$578,A44,'[1]2.报价结算清单'!$P$2:$P$578)</f>
        <v>#VALUE!</v>
      </c>
    </row>
    <row r="45" ht="14" spans="1:9">
      <c r="A45" s="33" t="s">
        <v>2492</v>
      </c>
      <c r="B45" s="34" t="s">
        <v>2106</v>
      </c>
      <c r="C45" s="34" t="s">
        <v>2280</v>
      </c>
      <c r="D45" s="35" t="s">
        <v>2107</v>
      </c>
      <c r="E45" s="34" t="s">
        <v>39</v>
      </c>
      <c r="F45" s="38">
        <v>222.6</v>
      </c>
      <c r="G45" s="39" t="e">
        <f>SUMIF('[1]2.报价结算清单'!$F$2:$F$578,$A45,'[1]2.报价结算清单'!$L$2:$L$578)</f>
        <v>#VALUE!</v>
      </c>
      <c r="H45" s="39" t="e">
        <f>SUMIF('[1]2.报价结算清单'!$F$2:$F$578,$A45,'[1]2.报价结算清单'!$N$2:$N$578)</f>
        <v>#VALUE!</v>
      </c>
      <c r="I45" s="41" t="e">
        <f>SUMIF('[1]2.报价结算清单'!$F$2:$F$578,A45,'[1]2.报价结算清单'!$P$2:$P$578)</f>
        <v>#VALUE!</v>
      </c>
    </row>
    <row r="46" ht="14" spans="1:9">
      <c r="A46" s="33" t="s">
        <v>2493</v>
      </c>
      <c r="B46" s="34" t="s">
        <v>378</v>
      </c>
      <c r="C46" s="34" t="s">
        <v>2280</v>
      </c>
      <c r="D46" s="35" t="s">
        <v>379</v>
      </c>
      <c r="E46" s="34" t="s">
        <v>39</v>
      </c>
      <c r="F46" s="38">
        <v>180</v>
      </c>
      <c r="G46" s="39" t="e">
        <f>SUMIF('[1]2.报价结算清单'!$F$2:$F$578,$A46,'[1]2.报价结算清单'!$L$2:$L$578)</f>
        <v>#VALUE!</v>
      </c>
      <c r="H46" s="39" t="e">
        <f>SUMIF('[1]2.报价结算清单'!$F$2:$F$578,$A46,'[1]2.报价结算清单'!$N$2:$N$578)</f>
        <v>#VALUE!</v>
      </c>
      <c r="I46" s="41" t="e">
        <f>SUMIF('[1]2.报价结算清单'!$F$2:$F$578,A46,'[1]2.报价结算清单'!$P$2:$P$578)</f>
        <v>#VALUE!</v>
      </c>
    </row>
    <row r="47" ht="14" spans="1:9">
      <c r="A47" s="33" t="s">
        <v>2494</v>
      </c>
      <c r="B47" s="34" t="s">
        <v>672</v>
      </c>
      <c r="C47" s="34" t="s">
        <v>2280</v>
      </c>
      <c r="D47" s="35" t="s">
        <v>673</v>
      </c>
      <c r="E47" s="34" t="s">
        <v>39</v>
      </c>
      <c r="F47" s="38">
        <v>212</v>
      </c>
      <c r="G47" s="39" t="e">
        <f>SUMIF('[1]2.报价结算清单'!$F$2:$F$578,$A47,'[1]2.报价结算清单'!$L$2:$L$578)</f>
        <v>#VALUE!</v>
      </c>
      <c r="H47" s="39" t="e">
        <f>SUMIF('[1]2.报价结算清单'!$F$2:$F$578,$A47,'[1]2.报价结算清单'!$N$2:$N$578)</f>
        <v>#VALUE!</v>
      </c>
      <c r="I47" s="41" t="e">
        <f>SUMIF('[1]2.报价结算清单'!$F$2:$F$578,A47,'[1]2.报价结算清单'!$P$2:$P$578)</f>
        <v>#VALUE!</v>
      </c>
    </row>
    <row r="48" ht="14" spans="1:9">
      <c r="A48" s="33" t="s">
        <v>2495</v>
      </c>
      <c r="B48" s="34" t="s">
        <v>1366</v>
      </c>
      <c r="C48" s="34" t="s">
        <v>2280</v>
      </c>
      <c r="D48" s="35" t="s">
        <v>1367</v>
      </c>
      <c r="E48" s="34" t="s">
        <v>39</v>
      </c>
      <c r="F48" s="38">
        <v>250</v>
      </c>
      <c r="G48" s="39" t="e">
        <f>SUMIF('[1]2.报价结算清单'!$F$2:$F$578,$A48,'[1]2.报价结算清单'!$L$2:$L$578)</f>
        <v>#VALUE!</v>
      </c>
      <c r="H48" s="39" t="e">
        <f>SUMIF('[1]2.报价结算清单'!$F$2:$F$578,$A48,'[1]2.报价结算清单'!$N$2:$N$578)</f>
        <v>#VALUE!</v>
      </c>
      <c r="I48" s="41" t="e">
        <f>SUMIF('[1]2.报价结算清单'!$F$2:$F$578,A48,'[1]2.报价结算清单'!$P$2:$P$578)</f>
        <v>#VALUE!</v>
      </c>
    </row>
    <row r="49" ht="14" spans="1:9">
      <c r="A49" s="33" t="s">
        <v>2496</v>
      </c>
      <c r="B49" s="34" t="s">
        <v>1289</v>
      </c>
      <c r="C49" s="34" t="s">
        <v>2280</v>
      </c>
      <c r="D49" s="35" t="s">
        <v>1290</v>
      </c>
      <c r="E49" s="34" t="s">
        <v>39</v>
      </c>
      <c r="F49" s="38">
        <v>296.8</v>
      </c>
      <c r="G49" s="39" t="e">
        <f>SUMIF('[1]2.报价结算清单'!$F$2:$F$578,$A49,'[1]2.报价结算清单'!$L$2:$L$578)</f>
        <v>#VALUE!</v>
      </c>
      <c r="H49" s="39" t="e">
        <f>SUMIF('[1]2.报价结算清单'!$F$2:$F$578,$A49,'[1]2.报价结算清单'!$N$2:$N$578)</f>
        <v>#VALUE!</v>
      </c>
      <c r="I49" s="41" t="e">
        <f>SUMIF('[1]2.报价结算清单'!$F$2:$F$578,A49,'[1]2.报价结算清单'!$P$2:$P$578)</f>
        <v>#VALUE!</v>
      </c>
    </row>
    <row r="50" ht="14" spans="1:9">
      <c r="A50" s="33" t="s">
        <v>2497</v>
      </c>
      <c r="B50" s="34" t="s">
        <v>1387</v>
      </c>
      <c r="C50" s="34" t="s">
        <v>2280</v>
      </c>
      <c r="D50" s="35" t="s">
        <v>1388</v>
      </c>
      <c r="E50" s="34" t="s">
        <v>39</v>
      </c>
      <c r="F50" s="38">
        <v>316.67</v>
      </c>
      <c r="G50" s="39" t="e">
        <f>SUMIF('[1]2.报价结算清单'!$F$2:$F$578,$A50,'[1]2.报价结算清单'!$L$2:$L$578)</f>
        <v>#VALUE!</v>
      </c>
      <c r="H50" s="39" t="e">
        <f>SUMIF('[1]2.报价结算清单'!$F$2:$F$578,$A50,'[1]2.报价结算清单'!$N$2:$N$578)</f>
        <v>#VALUE!</v>
      </c>
      <c r="I50" s="41" t="e">
        <f>SUMIF('[1]2.报价结算清单'!$F$2:$F$578,A50,'[1]2.报价结算清单'!$P$2:$P$578)</f>
        <v>#VALUE!</v>
      </c>
    </row>
    <row r="51" ht="14" spans="1:9">
      <c r="A51" s="33" t="s">
        <v>2498</v>
      </c>
      <c r="B51" s="34" t="s">
        <v>1901</v>
      </c>
      <c r="C51" s="34" t="s">
        <v>2280</v>
      </c>
      <c r="D51" s="35" t="s">
        <v>1902</v>
      </c>
      <c r="E51" s="34" t="s">
        <v>39</v>
      </c>
      <c r="F51" s="38">
        <v>350</v>
      </c>
      <c r="G51" s="39" t="e">
        <f>SUMIF('[1]2.报价结算清单'!$F$2:$F$578,$A51,'[1]2.报价结算清单'!$L$2:$L$578)</f>
        <v>#VALUE!</v>
      </c>
      <c r="H51" s="39" t="e">
        <f>SUMIF('[1]2.报价结算清单'!$F$2:$F$578,$A51,'[1]2.报价结算清单'!$N$2:$N$578)</f>
        <v>#VALUE!</v>
      </c>
      <c r="I51" s="41" t="e">
        <f>SUMIF('[1]2.报价结算清单'!$F$2:$F$578,A51,'[1]2.报价结算清单'!$P$2:$P$578)</f>
        <v>#VALUE!</v>
      </c>
    </row>
    <row r="52" ht="14" spans="1:9">
      <c r="A52" s="33" t="s">
        <v>2499</v>
      </c>
      <c r="B52" s="34" t="s">
        <v>1680</v>
      </c>
      <c r="C52" s="34" t="s">
        <v>2280</v>
      </c>
      <c r="D52" s="35" t="s">
        <v>1681</v>
      </c>
      <c r="E52" s="34" t="s">
        <v>39</v>
      </c>
      <c r="F52" s="38">
        <v>433.33</v>
      </c>
      <c r="G52" s="39" t="e">
        <f>SUMIF('[1]2.报价结算清单'!$F$2:$F$578,$A52,'[1]2.报价结算清单'!$L$2:$L$578)</f>
        <v>#VALUE!</v>
      </c>
      <c r="H52" s="39" t="e">
        <f>SUMIF('[1]2.报价结算清单'!$F$2:$F$578,$A52,'[1]2.报价结算清单'!$N$2:$N$578)</f>
        <v>#VALUE!</v>
      </c>
      <c r="I52" s="41" t="e">
        <f>SUMIF('[1]2.报价结算清单'!$F$2:$F$578,A52,'[1]2.报价结算清单'!$P$2:$P$578)</f>
        <v>#VALUE!</v>
      </c>
    </row>
    <row r="53" ht="14" spans="1:9">
      <c r="A53" s="33" t="s">
        <v>2500</v>
      </c>
      <c r="B53" s="34" t="s">
        <v>912</v>
      </c>
      <c r="C53" s="34" t="s">
        <v>2280</v>
      </c>
      <c r="D53" s="35" t="s">
        <v>913</v>
      </c>
      <c r="E53" s="34" t="s">
        <v>39</v>
      </c>
      <c r="F53" s="38">
        <v>161.08</v>
      </c>
      <c r="G53" s="39" t="e">
        <f>SUMIF('[1]2.报价结算清单'!$F$2:$F$578,$A53,'[1]2.报价结算清单'!$L$2:$L$578)</f>
        <v>#VALUE!</v>
      </c>
      <c r="H53" s="39" t="e">
        <f>SUMIF('[1]2.报价结算清单'!$F$2:$F$578,$A53,'[1]2.报价结算清单'!$N$2:$N$578)</f>
        <v>#VALUE!</v>
      </c>
      <c r="I53" s="41" t="e">
        <f>SUMIF('[1]2.报价结算清单'!$F$2:$F$578,A53,'[1]2.报价结算清单'!$P$2:$P$578)</f>
        <v>#VALUE!</v>
      </c>
    </row>
    <row r="54" ht="14" spans="1:9">
      <c r="A54" s="33" t="s">
        <v>2501</v>
      </c>
      <c r="B54" s="34" t="s">
        <v>2090</v>
      </c>
      <c r="C54" s="34" t="s">
        <v>2280</v>
      </c>
      <c r="D54" s="35" t="s">
        <v>2091</v>
      </c>
      <c r="E54" s="34" t="s">
        <v>39</v>
      </c>
      <c r="F54" s="38">
        <v>50.57</v>
      </c>
      <c r="G54" s="39" t="e">
        <f>SUMIF('[1]2.报价结算清单'!$F$2:$F$578,$A54,'[1]2.报价结算清单'!$L$2:$L$578)</f>
        <v>#VALUE!</v>
      </c>
      <c r="H54" s="39" t="e">
        <f>SUMIF('[1]2.报价结算清单'!$F$2:$F$578,$A54,'[1]2.报价结算清单'!$N$2:$N$578)</f>
        <v>#VALUE!</v>
      </c>
      <c r="I54" s="41" t="e">
        <f>SUMIF('[1]2.报价结算清单'!$F$2:$F$578,A54,'[1]2.报价结算清单'!$P$2:$P$578)</f>
        <v>#VALUE!</v>
      </c>
    </row>
    <row r="55" ht="14" spans="1:9">
      <c r="A55" s="33" t="s">
        <v>2502</v>
      </c>
      <c r="B55" s="34" t="s">
        <v>1986</v>
      </c>
      <c r="C55" s="34" t="s">
        <v>2280</v>
      </c>
      <c r="D55" s="35" t="s">
        <v>1987</v>
      </c>
      <c r="E55" s="34" t="s">
        <v>39</v>
      </c>
      <c r="F55" s="38">
        <v>63.6</v>
      </c>
      <c r="G55" s="39" t="e">
        <f>SUMIF('[1]2.报价结算清单'!$F$2:$F$578,$A55,'[1]2.报价结算清单'!$L$2:$L$578)</f>
        <v>#VALUE!</v>
      </c>
      <c r="H55" s="39" t="e">
        <f>SUMIF('[1]2.报价结算清单'!$F$2:$F$578,$A55,'[1]2.报价结算清单'!$N$2:$N$578)</f>
        <v>#VALUE!</v>
      </c>
      <c r="I55" s="41" t="e">
        <f>SUMIF('[1]2.报价结算清单'!$F$2:$F$578,A55,'[1]2.报价结算清单'!$P$2:$P$578)</f>
        <v>#VALUE!</v>
      </c>
    </row>
    <row r="56" ht="14" spans="1:9">
      <c r="A56" s="33" t="s">
        <v>2503</v>
      </c>
      <c r="B56" s="34" t="s">
        <v>1700</v>
      </c>
      <c r="C56" s="34" t="s">
        <v>2280</v>
      </c>
      <c r="D56" s="35" t="s">
        <v>1701</v>
      </c>
      <c r="E56" s="34" t="s">
        <v>39</v>
      </c>
      <c r="F56" s="38">
        <v>240.42</v>
      </c>
      <c r="G56" s="39" t="e">
        <f>SUMIF('[1]2.报价结算清单'!$F$2:$F$578,$A56,'[1]2.报价结算清单'!$L$2:$L$578)</f>
        <v>#VALUE!</v>
      </c>
      <c r="H56" s="39" t="e">
        <f>SUMIF('[1]2.报价结算清单'!$F$2:$F$578,$A56,'[1]2.报价结算清单'!$N$2:$N$578)</f>
        <v>#VALUE!</v>
      </c>
      <c r="I56" s="41" t="e">
        <f>SUMIF('[1]2.报价结算清单'!$F$2:$F$578,A56,'[1]2.报价结算清单'!$P$2:$P$578)</f>
        <v>#VALUE!</v>
      </c>
    </row>
    <row r="57" ht="14" spans="1:9">
      <c r="A57" s="33" t="s">
        <v>2504</v>
      </c>
      <c r="B57" s="34" t="s">
        <v>1069</v>
      </c>
      <c r="C57" s="34" t="s">
        <v>2280</v>
      </c>
      <c r="D57" s="35" t="s">
        <v>1070</v>
      </c>
      <c r="E57" s="34" t="s">
        <v>39</v>
      </c>
      <c r="F57" s="38">
        <v>212</v>
      </c>
      <c r="G57" s="39" t="e">
        <f>SUMIF('[1]2.报价结算清单'!$F$2:$F$578,$A57,'[1]2.报价结算清单'!$L$2:$L$578)</f>
        <v>#VALUE!</v>
      </c>
      <c r="H57" s="39" t="e">
        <f>SUMIF('[1]2.报价结算清单'!$F$2:$F$578,$A57,'[1]2.报价结算清单'!$N$2:$N$578)</f>
        <v>#VALUE!</v>
      </c>
      <c r="I57" s="41" t="e">
        <f>SUMIF('[1]2.报价结算清单'!$F$2:$F$578,A57,'[1]2.报价结算清单'!$P$2:$P$578)</f>
        <v>#VALUE!</v>
      </c>
    </row>
    <row r="58" ht="14" spans="1:9">
      <c r="A58" s="33" t="s">
        <v>2505</v>
      </c>
      <c r="B58" s="34" t="s">
        <v>1961</v>
      </c>
      <c r="C58" s="34" t="s">
        <v>2280</v>
      </c>
      <c r="D58" s="35" t="s">
        <v>1962</v>
      </c>
      <c r="E58" s="34" t="s">
        <v>39</v>
      </c>
      <c r="F58" s="38">
        <v>310.19</v>
      </c>
      <c r="G58" s="39" t="e">
        <f>SUMIF('[1]2.报价结算清单'!$F$2:$F$578,$A58,'[1]2.报价结算清单'!$L$2:$L$578)</f>
        <v>#VALUE!</v>
      </c>
      <c r="H58" s="39" t="e">
        <f>SUMIF('[1]2.报价结算清单'!$F$2:$F$578,$A58,'[1]2.报价结算清单'!$N$2:$N$578)</f>
        <v>#VALUE!</v>
      </c>
      <c r="I58" s="41" t="e">
        <f>SUMIF('[1]2.报价结算清单'!$F$2:$F$578,A58,'[1]2.报价结算清单'!$P$2:$P$578)</f>
        <v>#VALUE!</v>
      </c>
    </row>
    <row r="59" ht="14" spans="1:9">
      <c r="A59" s="33" t="s">
        <v>2506</v>
      </c>
      <c r="B59" s="34" t="s">
        <v>231</v>
      </c>
      <c r="C59" s="34" t="s">
        <v>2280</v>
      </c>
      <c r="D59" s="35" t="s">
        <v>232</v>
      </c>
      <c r="E59" s="34" t="s">
        <v>39</v>
      </c>
      <c r="F59" s="38">
        <v>1390.56</v>
      </c>
      <c r="G59" s="39" t="e">
        <f>SUMIF('[1]2.报价结算清单'!$F$2:$F$578,$A59,'[1]2.报价结算清单'!$L$2:$L$578)</f>
        <v>#VALUE!</v>
      </c>
      <c r="H59" s="39" t="e">
        <f>SUMIF('[1]2.报价结算清单'!$F$2:$F$578,$A59,'[1]2.报价结算清单'!$N$2:$N$578)</f>
        <v>#VALUE!</v>
      </c>
      <c r="I59" s="41" t="e">
        <f>SUMIF('[1]2.报价结算清单'!$F$2:$F$578,A59,'[1]2.报价结算清单'!$P$2:$P$578)</f>
        <v>#VALUE!</v>
      </c>
    </row>
    <row r="60" ht="14" spans="1:9">
      <c r="A60" s="33" t="s">
        <v>2507</v>
      </c>
      <c r="B60" s="34" t="s">
        <v>1917</v>
      </c>
      <c r="C60" s="34" t="s">
        <v>2280</v>
      </c>
      <c r="D60" s="35" t="s">
        <v>1918</v>
      </c>
      <c r="E60" s="34" t="s">
        <v>39</v>
      </c>
      <c r="F60" s="38">
        <v>65</v>
      </c>
      <c r="G60" s="39" t="e">
        <f>SUMIF('[1]2.报价结算清单'!$F$2:$F$578,$A60,'[1]2.报价结算清单'!$L$2:$L$578)</f>
        <v>#VALUE!</v>
      </c>
      <c r="H60" s="39" t="e">
        <f>SUMIF('[1]2.报价结算清单'!$F$2:$F$578,$A60,'[1]2.报价结算清单'!$N$2:$N$578)</f>
        <v>#VALUE!</v>
      </c>
      <c r="I60" s="41" t="e">
        <f>SUMIF('[1]2.报价结算清单'!$F$2:$F$578,A60,'[1]2.报价结算清单'!$P$2:$P$578)</f>
        <v>#VALUE!</v>
      </c>
    </row>
    <row r="61" ht="14" spans="1:9">
      <c r="A61" s="33" t="s">
        <v>2508</v>
      </c>
      <c r="B61" s="34" t="s">
        <v>37</v>
      </c>
      <c r="C61" s="34" t="s">
        <v>2280</v>
      </c>
      <c r="D61" s="35" t="s">
        <v>38</v>
      </c>
      <c r="E61" s="34" t="s">
        <v>39</v>
      </c>
      <c r="F61" s="38">
        <v>623.33</v>
      </c>
      <c r="G61" s="39" t="e">
        <f>SUMIF('[1]2.报价结算清单'!$F$2:$F$578,$A61,'[1]2.报价结算清单'!$L$2:$L$578)</f>
        <v>#VALUE!</v>
      </c>
      <c r="H61" s="39" t="e">
        <f>SUMIF('[1]2.报价结算清单'!$F$2:$F$578,$A61,'[1]2.报价结算清单'!$N$2:$N$578)</f>
        <v>#VALUE!</v>
      </c>
      <c r="I61" s="41" t="e">
        <f>SUMIF('[1]2.报价结算清单'!$F$2:$F$578,A61,'[1]2.报价结算清单'!$P$2:$P$578)</f>
        <v>#VALUE!</v>
      </c>
    </row>
    <row r="62" ht="14" spans="1:9">
      <c r="A62" s="33" t="s">
        <v>2509</v>
      </c>
      <c r="B62" s="34" t="s">
        <v>341</v>
      </c>
      <c r="C62" s="34" t="s">
        <v>2280</v>
      </c>
      <c r="D62" s="35" t="s">
        <v>342</v>
      </c>
      <c r="E62" s="34" t="s">
        <v>39</v>
      </c>
      <c r="F62" s="38">
        <v>226.67</v>
      </c>
      <c r="G62" s="39" t="e">
        <f>SUMIF('[1]2.报价结算清单'!$F$2:$F$578,$A62,'[1]2.报价结算清单'!$L$2:$L$578)</f>
        <v>#VALUE!</v>
      </c>
      <c r="H62" s="39" t="e">
        <f>SUMIF('[1]2.报价结算清单'!$F$2:$F$578,$A62,'[1]2.报价结算清单'!$N$2:$N$578)</f>
        <v>#VALUE!</v>
      </c>
      <c r="I62" s="41" t="e">
        <f>SUMIF('[1]2.报价结算清单'!$F$2:$F$578,A62,'[1]2.报价结算清单'!$P$2:$P$578)</f>
        <v>#VALUE!</v>
      </c>
    </row>
    <row r="63" ht="14" spans="1:9">
      <c r="A63" s="33" t="s">
        <v>2510</v>
      </c>
      <c r="B63" s="34" t="s">
        <v>2006</v>
      </c>
      <c r="C63" s="34" t="s">
        <v>2280</v>
      </c>
      <c r="D63" s="35" t="s">
        <v>2007</v>
      </c>
      <c r="E63" s="34" t="s">
        <v>141</v>
      </c>
      <c r="F63" s="38">
        <v>1933.33</v>
      </c>
      <c r="G63" s="39" t="e">
        <f>SUMIF('[1]2.报价结算清单'!$F$2:$F$578,$A63,'[1]2.报价结算清单'!$L$2:$L$578)</f>
        <v>#VALUE!</v>
      </c>
      <c r="H63" s="39" t="e">
        <f>SUMIF('[1]2.报价结算清单'!$F$2:$F$578,$A63,'[1]2.报价结算清单'!$N$2:$N$578)</f>
        <v>#VALUE!</v>
      </c>
      <c r="I63" s="41" t="e">
        <f>SUMIF('[1]2.报价结算清单'!$F$2:$F$578,A63,'[1]2.报价结算清单'!$P$2:$P$578)</f>
        <v>#VALUE!</v>
      </c>
    </row>
    <row r="64" ht="14" spans="1:9">
      <c r="A64" s="33" t="s">
        <v>2511</v>
      </c>
      <c r="B64" s="34" t="s">
        <v>1869</v>
      </c>
      <c r="C64" s="34" t="s">
        <v>2280</v>
      </c>
      <c r="D64" s="35" t="s">
        <v>1870</v>
      </c>
      <c r="E64" s="34" t="s">
        <v>141</v>
      </c>
      <c r="F64" s="38">
        <v>2433.33</v>
      </c>
      <c r="G64" s="39" t="e">
        <f>SUMIF('[1]2.报价结算清单'!$F$2:$F$578,$A64,'[1]2.报价结算清单'!$L$2:$L$578)</f>
        <v>#VALUE!</v>
      </c>
      <c r="H64" s="39" t="e">
        <f>SUMIF('[1]2.报价结算清单'!$F$2:$F$578,$A64,'[1]2.报价结算清单'!$N$2:$N$578)</f>
        <v>#VALUE!</v>
      </c>
      <c r="I64" s="41" t="e">
        <f>SUMIF('[1]2.报价结算清单'!$F$2:$F$578,A64,'[1]2.报价结算清单'!$P$2:$P$578)</f>
        <v>#VALUE!</v>
      </c>
    </row>
    <row r="65" ht="14" spans="1:9">
      <c r="A65" s="33" t="s">
        <v>2512</v>
      </c>
      <c r="B65" s="34" t="s">
        <v>1057</v>
      </c>
      <c r="C65" s="34" t="s">
        <v>2280</v>
      </c>
      <c r="D65" s="35" t="s">
        <v>1058</v>
      </c>
      <c r="E65" s="34" t="s">
        <v>141</v>
      </c>
      <c r="F65" s="38">
        <v>1616.67</v>
      </c>
      <c r="G65" s="39" t="e">
        <f>SUMIF('[1]2.报价结算清单'!$F$2:$F$578,$A65,'[1]2.报价结算清单'!$L$2:$L$578)</f>
        <v>#VALUE!</v>
      </c>
      <c r="H65" s="39" t="e">
        <f>SUMIF('[1]2.报价结算清单'!$F$2:$F$578,$A65,'[1]2.报价结算清单'!$N$2:$N$578)</f>
        <v>#VALUE!</v>
      </c>
      <c r="I65" s="41" t="e">
        <f>SUMIF('[1]2.报价结算清单'!$F$2:$F$578,A65,'[1]2.报价结算清单'!$P$2:$P$578)</f>
        <v>#VALUE!</v>
      </c>
    </row>
    <row r="66" ht="14" spans="1:9">
      <c r="A66" s="33" t="s">
        <v>2513</v>
      </c>
      <c r="B66" s="34" t="s">
        <v>2094</v>
      </c>
      <c r="C66" s="34" t="s">
        <v>2280</v>
      </c>
      <c r="D66" s="35" t="s">
        <v>2095</v>
      </c>
      <c r="E66" s="34" t="s">
        <v>141</v>
      </c>
      <c r="F66" s="38">
        <v>1933.33</v>
      </c>
      <c r="G66" s="39" t="e">
        <f>SUMIF('[1]2.报价结算清单'!$F$2:$F$578,$A66,'[1]2.报价结算清单'!$L$2:$L$578)</f>
        <v>#VALUE!</v>
      </c>
      <c r="H66" s="39" t="e">
        <f>SUMIF('[1]2.报价结算清单'!$F$2:$F$578,$A66,'[1]2.报价结算清单'!$N$2:$N$578)</f>
        <v>#VALUE!</v>
      </c>
      <c r="I66" s="41" t="e">
        <f>SUMIF('[1]2.报价结算清单'!$F$2:$F$578,A66,'[1]2.报价结算清单'!$P$2:$P$578)</f>
        <v>#VALUE!</v>
      </c>
    </row>
    <row r="67" ht="14" spans="1:9">
      <c r="A67" s="33" t="s">
        <v>2514</v>
      </c>
      <c r="B67" s="34" t="s">
        <v>2122</v>
      </c>
      <c r="C67" s="34" t="s">
        <v>2280</v>
      </c>
      <c r="D67" s="35" t="s">
        <v>2123</v>
      </c>
      <c r="E67" s="34" t="s">
        <v>141</v>
      </c>
      <c r="F67" s="38">
        <v>2650</v>
      </c>
      <c r="G67" s="39" t="e">
        <f>SUMIF('[1]2.报价结算清单'!$F$2:$F$578,$A67,'[1]2.报价结算清单'!$L$2:$L$578)</f>
        <v>#VALUE!</v>
      </c>
      <c r="H67" s="39" t="e">
        <f>SUMIF('[1]2.报价结算清单'!$F$2:$F$578,$A67,'[1]2.报价结算清单'!$N$2:$N$578)</f>
        <v>#VALUE!</v>
      </c>
      <c r="I67" s="41" t="e">
        <f>SUMIF('[1]2.报价结算清单'!$F$2:$F$578,A67,'[1]2.报价结算清单'!$P$2:$P$578)</f>
        <v>#VALUE!</v>
      </c>
    </row>
    <row r="68" ht="14" spans="1:9">
      <c r="A68" s="33" t="s">
        <v>2515</v>
      </c>
      <c r="B68" s="34" t="s">
        <v>2030</v>
      </c>
      <c r="C68" s="34" t="s">
        <v>2280</v>
      </c>
      <c r="D68" s="35" t="s">
        <v>2031</v>
      </c>
      <c r="E68" s="34" t="s">
        <v>141</v>
      </c>
      <c r="F68" s="38">
        <v>2650</v>
      </c>
      <c r="G68" s="39" t="e">
        <f>SUMIF('[1]2.报价结算清单'!$F$2:$F$578,$A68,'[1]2.报价结算清单'!$L$2:$L$578)</f>
        <v>#VALUE!</v>
      </c>
      <c r="H68" s="39" t="e">
        <f>SUMIF('[1]2.报价结算清单'!$F$2:$F$578,$A68,'[1]2.报价结算清单'!$N$2:$N$578)</f>
        <v>#VALUE!</v>
      </c>
      <c r="I68" s="41" t="e">
        <f>SUMIF('[1]2.报价结算清单'!$F$2:$F$578,A68,'[1]2.报价结算清单'!$P$2:$P$578)</f>
        <v>#VALUE!</v>
      </c>
    </row>
    <row r="69" ht="14" spans="1:9">
      <c r="A69" s="33" t="s">
        <v>2516</v>
      </c>
      <c r="B69" s="34" t="s">
        <v>139</v>
      </c>
      <c r="C69" s="34" t="s">
        <v>2280</v>
      </c>
      <c r="D69" s="35" t="s">
        <v>140</v>
      </c>
      <c r="E69" s="34" t="s">
        <v>141</v>
      </c>
      <c r="F69" s="38">
        <v>2650</v>
      </c>
      <c r="G69" s="39" t="e">
        <f>SUMIF('[1]2.报价结算清单'!$F$2:$F$578,$A69,'[1]2.报价结算清单'!$L$2:$L$578)</f>
        <v>#VALUE!</v>
      </c>
      <c r="H69" s="39" t="e">
        <f>SUMIF('[1]2.报价结算清单'!$F$2:$F$578,$A69,'[1]2.报价结算清单'!$N$2:$N$578)</f>
        <v>#VALUE!</v>
      </c>
      <c r="I69" s="41" t="e">
        <f>SUMIF('[1]2.报价结算清单'!$F$2:$F$578,A69,'[1]2.报价结算清单'!$P$2:$P$578)</f>
        <v>#VALUE!</v>
      </c>
    </row>
    <row r="70" ht="14" spans="1:9">
      <c r="A70" s="33" t="s">
        <v>2517</v>
      </c>
      <c r="B70" s="34" t="s">
        <v>2239</v>
      </c>
      <c r="C70" s="34" t="s">
        <v>2280</v>
      </c>
      <c r="D70" s="35" t="s">
        <v>2240</v>
      </c>
      <c r="E70" s="34" t="s">
        <v>141</v>
      </c>
      <c r="F70" s="38">
        <v>2650</v>
      </c>
      <c r="G70" s="39" t="e">
        <f>SUMIF('[1]2.报价结算清单'!$F$2:$F$578,$A70,'[1]2.报价结算清单'!$L$2:$L$578)</f>
        <v>#VALUE!</v>
      </c>
      <c r="H70" s="39" t="e">
        <f>SUMIF('[1]2.报价结算清单'!$F$2:$F$578,$A70,'[1]2.报价结算清单'!$N$2:$N$578)</f>
        <v>#VALUE!</v>
      </c>
      <c r="I70" s="41" t="e">
        <f>SUMIF('[1]2.报价结算清单'!$F$2:$F$578,A70,'[1]2.报价结算清单'!$P$2:$P$578)</f>
        <v>#VALUE!</v>
      </c>
    </row>
    <row r="71" ht="14" spans="1:9">
      <c r="A71" s="33" t="s">
        <v>2518</v>
      </c>
      <c r="B71" s="34" t="s">
        <v>868</v>
      </c>
      <c r="C71" s="34" t="s">
        <v>2280</v>
      </c>
      <c r="D71" s="35" t="s">
        <v>869</v>
      </c>
      <c r="E71" s="34" t="s">
        <v>39</v>
      </c>
      <c r="F71" s="38">
        <v>16.11</v>
      </c>
      <c r="G71" s="39" t="e">
        <f>SUMIF('[1]2.报价结算清单'!$F$2:$F$578,$A71,'[1]2.报价结算清单'!$L$2:$L$578)</f>
        <v>#VALUE!</v>
      </c>
      <c r="H71" s="39" t="e">
        <f>SUMIF('[1]2.报价结算清单'!$F$2:$F$578,$A71,'[1]2.报价结算清单'!$N$2:$N$578)</f>
        <v>#VALUE!</v>
      </c>
      <c r="I71" s="41" t="e">
        <f>SUMIF('[1]2.报价结算清单'!$F$2:$F$578,A71,'[1]2.报价结算清单'!$P$2:$P$578)</f>
        <v>#VALUE!</v>
      </c>
    </row>
    <row r="72" ht="14" spans="1:9">
      <c r="A72" s="33" t="s">
        <v>2519</v>
      </c>
      <c r="B72" s="34" t="s">
        <v>186</v>
      </c>
      <c r="C72" s="34" t="s">
        <v>2280</v>
      </c>
      <c r="D72" s="35" t="s">
        <v>187</v>
      </c>
      <c r="E72" s="34" t="s">
        <v>39</v>
      </c>
      <c r="F72" s="38">
        <v>21.2</v>
      </c>
      <c r="G72" s="39" t="e">
        <f>SUMIF('[1]2.报价结算清单'!$F$2:$F$578,$A72,'[1]2.报价结算清单'!$L$2:$L$578)</f>
        <v>#VALUE!</v>
      </c>
      <c r="H72" s="39" t="e">
        <f>SUMIF('[1]2.报价结算清单'!$F$2:$F$578,$A72,'[1]2.报价结算清单'!$N$2:$N$578)</f>
        <v>#VALUE!</v>
      </c>
      <c r="I72" s="41" t="e">
        <f>SUMIF('[1]2.报价结算清单'!$F$2:$F$578,A72,'[1]2.报价结算清单'!$P$2:$P$578)</f>
        <v>#VALUE!</v>
      </c>
    </row>
    <row r="73" ht="14" spans="1:9">
      <c r="A73" s="33" t="s">
        <v>2520</v>
      </c>
      <c r="B73" s="34" t="s">
        <v>752</v>
      </c>
      <c r="C73" s="34" t="s">
        <v>2280</v>
      </c>
      <c r="D73" s="35" t="s">
        <v>753</v>
      </c>
      <c r="E73" s="34" t="s">
        <v>39</v>
      </c>
      <c r="F73" s="38">
        <v>28.23</v>
      </c>
      <c r="G73" s="39" t="e">
        <f>SUMIF('[1]2.报价结算清单'!$F$2:$F$578,$A73,'[1]2.报价结算清单'!$L$2:$L$578)</f>
        <v>#VALUE!</v>
      </c>
      <c r="H73" s="39" t="e">
        <f>SUMIF('[1]2.报价结算清单'!$F$2:$F$578,$A73,'[1]2.报价结算清单'!$N$2:$N$578)</f>
        <v>#VALUE!</v>
      </c>
      <c r="I73" s="41" t="e">
        <f>SUMIF('[1]2.报价结算清单'!$F$2:$F$578,A73,'[1]2.报价结算清单'!$P$2:$P$578)</f>
        <v>#VALUE!</v>
      </c>
    </row>
    <row r="74" ht="14" spans="1:9">
      <c r="A74" s="33" t="s">
        <v>2521</v>
      </c>
      <c r="B74" s="34" t="s">
        <v>516</v>
      </c>
      <c r="C74" s="34" t="s">
        <v>2280</v>
      </c>
      <c r="D74" s="35" t="s">
        <v>517</v>
      </c>
      <c r="E74" s="34" t="s">
        <v>39</v>
      </c>
      <c r="F74" s="38">
        <v>40.63</v>
      </c>
      <c r="G74" s="39" t="e">
        <f>SUMIF('[1]2.报价结算清单'!$F$2:$F$578,$A74,'[1]2.报价结算清单'!$L$2:$L$578)</f>
        <v>#VALUE!</v>
      </c>
      <c r="H74" s="39" t="e">
        <f>SUMIF('[1]2.报价结算清单'!$F$2:$F$578,$A74,'[1]2.报价结算清单'!$N$2:$N$578)</f>
        <v>#VALUE!</v>
      </c>
      <c r="I74" s="41" t="e">
        <f>SUMIF('[1]2.报价结算清单'!$F$2:$F$578,A74,'[1]2.报价结算清单'!$P$2:$P$578)</f>
        <v>#VALUE!</v>
      </c>
    </row>
    <row r="75" ht="14" spans="1:9">
      <c r="A75" s="33" t="s">
        <v>2522</v>
      </c>
      <c r="B75" s="34" t="s">
        <v>1861</v>
      </c>
      <c r="C75" s="34" t="s">
        <v>2280</v>
      </c>
      <c r="D75" s="35" t="s">
        <v>1862</v>
      </c>
      <c r="E75" s="34" t="s">
        <v>39</v>
      </c>
      <c r="F75" s="38">
        <v>10.6</v>
      </c>
      <c r="G75" s="39" t="e">
        <f>SUMIF('[1]2.报价结算清单'!$F$2:$F$578,$A75,'[1]2.报价结算清单'!$L$2:$L$578)</f>
        <v>#VALUE!</v>
      </c>
      <c r="H75" s="39" t="e">
        <f>SUMIF('[1]2.报价结算清单'!$F$2:$F$578,$A75,'[1]2.报价结算清单'!$N$2:$N$578)</f>
        <v>#VALUE!</v>
      </c>
      <c r="I75" s="41" t="e">
        <f>SUMIF('[1]2.报价结算清单'!$F$2:$F$578,A75,'[1]2.报价结算清单'!$P$2:$P$578)</f>
        <v>#VALUE!</v>
      </c>
    </row>
    <row r="76" ht="14" spans="1:9">
      <c r="A76" s="33" t="s">
        <v>2523</v>
      </c>
      <c r="B76" s="34" t="s">
        <v>2062</v>
      </c>
      <c r="C76" s="34" t="s">
        <v>2280</v>
      </c>
      <c r="D76" s="35" t="s">
        <v>2063</v>
      </c>
      <c r="E76" s="34" t="s">
        <v>39</v>
      </c>
      <c r="F76" s="38">
        <v>15.9</v>
      </c>
      <c r="G76" s="39" t="e">
        <f>SUMIF('[1]2.报价结算清单'!$F$2:$F$578,$A76,'[1]2.报价结算清单'!$L$2:$L$578)</f>
        <v>#VALUE!</v>
      </c>
      <c r="H76" s="39" t="e">
        <f>SUMIF('[1]2.报价结算清单'!$F$2:$F$578,$A76,'[1]2.报价结算清单'!$N$2:$N$578)</f>
        <v>#VALUE!</v>
      </c>
      <c r="I76" s="41" t="e">
        <f>SUMIF('[1]2.报价结算清单'!$F$2:$F$578,A76,'[1]2.报价结算清单'!$P$2:$P$578)</f>
        <v>#VALUE!</v>
      </c>
    </row>
    <row r="77" ht="14" spans="1:9">
      <c r="A77" s="33" t="s">
        <v>2524</v>
      </c>
      <c r="B77" s="34" t="s">
        <v>265</v>
      </c>
      <c r="C77" s="34" t="s">
        <v>2280</v>
      </c>
      <c r="D77" s="35" t="s">
        <v>266</v>
      </c>
      <c r="E77" s="34" t="s">
        <v>39</v>
      </c>
      <c r="F77" s="38">
        <v>95.4</v>
      </c>
      <c r="G77" s="39" t="e">
        <f>SUMIF('[1]2.报价结算清单'!$F$2:$F$578,$A77,'[1]2.报价结算清单'!$L$2:$L$578)</f>
        <v>#VALUE!</v>
      </c>
      <c r="H77" s="39" t="e">
        <f>SUMIF('[1]2.报价结算清单'!$F$2:$F$578,$A77,'[1]2.报价结算清单'!$N$2:$N$578)</f>
        <v>#VALUE!</v>
      </c>
      <c r="I77" s="41" t="e">
        <f>SUMIF('[1]2.报价结算清单'!$F$2:$F$578,A77,'[1]2.报价结算清单'!$P$2:$P$578)</f>
        <v>#VALUE!</v>
      </c>
    </row>
    <row r="78" ht="14" spans="1:9">
      <c r="A78" s="33" t="s">
        <v>2525</v>
      </c>
      <c r="B78" s="34" t="s">
        <v>1281</v>
      </c>
      <c r="C78" s="34" t="s">
        <v>2280</v>
      </c>
      <c r="D78" s="35" t="s">
        <v>1282</v>
      </c>
      <c r="E78" s="34" t="s">
        <v>39</v>
      </c>
      <c r="F78" s="38">
        <v>95.4</v>
      </c>
      <c r="G78" s="39" t="e">
        <f>SUMIF('[1]2.报价结算清单'!$F$2:$F$578,$A78,'[1]2.报价结算清单'!$L$2:$L$578)</f>
        <v>#VALUE!</v>
      </c>
      <c r="H78" s="39" t="e">
        <f>SUMIF('[1]2.报价结算清单'!$F$2:$F$578,$A78,'[1]2.报价结算清单'!$N$2:$N$578)</f>
        <v>#VALUE!</v>
      </c>
      <c r="I78" s="41" t="e">
        <f>SUMIF('[1]2.报价结算清单'!$F$2:$F$578,A78,'[1]2.报价结算清单'!$P$2:$P$578)</f>
        <v>#VALUE!</v>
      </c>
    </row>
    <row r="79" ht="14" spans="1:9">
      <c r="A79" s="33" t="s">
        <v>2526</v>
      </c>
      <c r="B79" s="34" t="s">
        <v>1404</v>
      </c>
      <c r="C79" s="34" t="s">
        <v>2280</v>
      </c>
      <c r="D79" s="35" t="s">
        <v>1405</v>
      </c>
      <c r="E79" s="34" t="s">
        <v>39</v>
      </c>
      <c r="F79" s="38">
        <v>106</v>
      </c>
      <c r="G79" s="39" t="e">
        <f>SUMIF('[1]2.报价结算清单'!$F$2:$F$578,$A79,'[1]2.报价结算清单'!$L$2:$L$578)</f>
        <v>#VALUE!</v>
      </c>
      <c r="H79" s="39" t="e">
        <f>SUMIF('[1]2.报价结算清单'!$F$2:$F$578,$A79,'[1]2.报价结算清单'!$N$2:$N$578)</f>
        <v>#VALUE!</v>
      </c>
      <c r="I79" s="41" t="e">
        <f>SUMIF('[1]2.报价结算清单'!$F$2:$F$578,A79,'[1]2.报价结算清单'!$P$2:$P$578)</f>
        <v>#VALUE!</v>
      </c>
    </row>
    <row r="80" ht="14" spans="1:9">
      <c r="A80" s="33" t="s">
        <v>2527</v>
      </c>
      <c r="B80" s="34" t="s">
        <v>2166</v>
      </c>
      <c r="C80" s="34" t="s">
        <v>2280</v>
      </c>
      <c r="D80" s="35" t="s">
        <v>2167</v>
      </c>
      <c r="E80" s="34" t="s">
        <v>39</v>
      </c>
      <c r="F80" s="38">
        <v>107.06</v>
      </c>
      <c r="G80" s="39" t="e">
        <f>SUMIF('[1]2.报价结算清单'!$F$2:$F$578,$A80,'[1]2.报价结算清单'!$L$2:$L$578)</f>
        <v>#VALUE!</v>
      </c>
      <c r="H80" s="39" t="e">
        <f>SUMIF('[1]2.报价结算清单'!$F$2:$F$578,$A80,'[1]2.报价结算清单'!$N$2:$N$578)</f>
        <v>#VALUE!</v>
      </c>
      <c r="I80" s="41" t="e">
        <f>SUMIF('[1]2.报价结算清单'!$F$2:$F$578,A80,'[1]2.报价结算清单'!$P$2:$P$578)</f>
        <v>#VALUE!</v>
      </c>
    </row>
    <row r="81" ht="14" spans="1:9">
      <c r="A81" s="33" t="s">
        <v>2528</v>
      </c>
      <c r="B81" s="34" t="s">
        <v>2146</v>
      </c>
      <c r="C81" s="34" t="s">
        <v>2280</v>
      </c>
      <c r="D81" s="35" t="s">
        <v>2147</v>
      </c>
      <c r="E81" s="34" t="s">
        <v>39</v>
      </c>
      <c r="F81" s="38">
        <v>169.6</v>
      </c>
      <c r="G81" s="39" t="e">
        <f>SUMIF('[1]2.报价结算清单'!$F$2:$F$578,$A81,'[1]2.报价结算清单'!$L$2:$L$578)</f>
        <v>#VALUE!</v>
      </c>
      <c r="H81" s="39" t="e">
        <f>SUMIF('[1]2.报价结算清单'!$F$2:$F$578,$A81,'[1]2.报价结算清单'!$N$2:$N$578)</f>
        <v>#VALUE!</v>
      </c>
      <c r="I81" s="41" t="e">
        <f>SUMIF('[1]2.报价结算清单'!$F$2:$F$578,A81,'[1]2.报价结算清单'!$P$2:$P$578)</f>
        <v>#VALUE!</v>
      </c>
    </row>
    <row r="82" ht="14" spans="1:9">
      <c r="A82" s="33" t="s">
        <v>2529</v>
      </c>
      <c r="B82" s="34" t="s">
        <v>985</v>
      </c>
      <c r="C82" s="34" t="s">
        <v>2280</v>
      </c>
      <c r="D82" s="35" t="s">
        <v>986</v>
      </c>
      <c r="E82" s="34" t="s">
        <v>39</v>
      </c>
      <c r="F82" s="38">
        <v>144.61</v>
      </c>
      <c r="G82" s="39" t="e">
        <f>SUMIF('[1]2.报价结算清单'!$F$2:$F$578,$A82,'[1]2.报价结算清单'!$L$2:$L$578)</f>
        <v>#VALUE!</v>
      </c>
      <c r="H82" s="39" t="e">
        <f>SUMIF('[1]2.报价结算清单'!$F$2:$F$578,$A82,'[1]2.报价结算清单'!$N$2:$N$578)</f>
        <v>#VALUE!</v>
      </c>
      <c r="I82" s="41" t="e">
        <f>SUMIF('[1]2.报价结算清单'!$F$2:$F$578,A82,'[1]2.报价结算清单'!$P$2:$P$578)</f>
        <v>#VALUE!</v>
      </c>
    </row>
    <row r="83" ht="14" spans="1:9">
      <c r="A83" s="33" t="s">
        <v>2530</v>
      </c>
      <c r="B83" s="34" t="s">
        <v>648</v>
      </c>
      <c r="C83" s="34" t="s">
        <v>2280</v>
      </c>
      <c r="D83" s="35" t="s">
        <v>649</v>
      </c>
      <c r="E83" s="34" t="s">
        <v>39</v>
      </c>
      <c r="F83" s="38">
        <v>196.57</v>
      </c>
      <c r="G83" s="39" t="e">
        <f>SUMIF('[1]2.报价结算清单'!$F$2:$F$578,$A83,'[1]2.报价结算清单'!$L$2:$L$578)</f>
        <v>#VALUE!</v>
      </c>
      <c r="H83" s="39" t="e">
        <f>SUMIF('[1]2.报价结算清单'!$F$2:$F$578,$A83,'[1]2.报价结算清单'!$N$2:$N$578)</f>
        <v>#VALUE!</v>
      </c>
      <c r="I83" s="41" t="e">
        <f>SUMIF('[1]2.报价结算清单'!$F$2:$F$578,A83,'[1]2.报价结算清单'!$P$2:$P$578)</f>
        <v>#VALUE!</v>
      </c>
    </row>
    <row r="84" ht="14" spans="1:9">
      <c r="A84" s="33" t="s">
        <v>2531</v>
      </c>
      <c r="B84" s="34" t="s">
        <v>1093</v>
      </c>
      <c r="C84" s="34" t="s">
        <v>2280</v>
      </c>
      <c r="D84" s="35" t="s">
        <v>1094</v>
      </c>
      <c r="E84" s="34" t="s">
        <v>54</v>
      </c>
      <c r="F84" s="38">
        <v>106</v>
      </c>
      <c r="G84" s="39" t="e">
        <f>SUMIF('[1]2.报价结算清单'!$F$2:$F$578,$A84,'[1]2.报价结算清单'!$L$2:$L$578)</f>
        <v>#VALUE!</v>
      </c>
      <c r="H84" s="39" t="e">
        <f>SUMIF('[1]2.报价结算清单'!$F$2:$F$578,$A84,'[1]2.报价结算清单'!$N$2:$N$578)</f>
        <v>#VALUE!</v>
      </c>
      <c r="I84" s="41" t="e">
        <f>SUMIF('[1]2.报价结算清单'!$F$2:$F$578,A84,'[1]2.报价结算清单'!$P$2:$P$578)</f>
        <v>#VALUE!</v>
      </c>
    </row>
    <row r="85" ht="14" spans="1:9">
      <c r="A85" s="33" t="s">
        <v>2532</v>
      </c>
      <c r="B85" s="34" t="s">
        <v>1568</v>
      </c>
      <c r="C85" s="34" t="s">
        <v>2280</v>
      </c>
      <c r="D85" s="35" t="s">
        <v>1569</v>
      </c>
      <c r="E85" s="34" t="s">
        <v>54</v>
      </c>
      <c r="F85" s="38">
        <v>122.58</v>
      </c>
      <c r="G85" s="39" t="e">
        <f>SUMIF('[1]2.报价结算清单'!$F$2:$F$578,$A85,'[1]2.报价结算清单'!$L$2:$L$578)</f>
        <v>#VALUE!</v>
      </c>
      <c r="H85" s="39" t="e">
        <f>SUMIF('[1]2.报价结算清单'!$F$2:$F$578,$A85,'[1]2.报价结算清单'!$N$2:$N$578)</f>
        <v>#VALUE!</v>
      </c>
      <c r="I85" s="41" t="e">
        <f>SUMIF('[1]2.报价结算清单'!$F$2:$F$578,A85,'[1]2.报价结算清单'!$P$2:$P$578)</f>
        <v>#VALUE!</v>
      </c>
    </row>
    <row r="86" ht="14" spans="1:9">
      <c r="A86" s="33" t="s">
        <v>2533</v>
      </c>
      <c r="B86" s="34" t="s">
        <v>1391</v>
      </c>
      <c r="C86" s="34" t="s">
        <v>2280</v>
      </c>
      <c r="D86" s="35" t="s">
        <v>1392</v>
      </c>
      <c r="E86" s="34" t="s">
        <v>54</v>
      </c>
      <c r="F86" s="38">
        <v>127.2</v>
      </c>
      <c r="G86" s="39" t="e">
        <f>SUMIF('[1]2.报价结算清单'!$F$2:$F$578,$A86,'[1]2.报价结算清单'!$L$2:$L$578)</f>
        <v>#VALUE!</v>
      </c>
      <c r="H86" s="39" t="e">
        <f>SUMIF('[1]2.报价结算清单'!$F$2:$F$578,$A86,'[1]2.报价结算清单'!$N$2:$N$578)</f>
        <v>#VALUE!</v>
      </c>
      <c r="I86" s="41" t="e">
        <f>SUMIF('[1]2.报价结算清单'!$F$2:$F$578,A86,'[1]2.报价结算清单'!$P$2:$P$578)</f>
        <v>#VALUE!</v>
      </c>
    </row>
    <row r="87" ht="14" spans="1:9">
      <c r="A87" s="33" t="s">
        <v>2534</v>
      </c>
      <c r="B87" s="34" t="s">
        <v>407</v>
      </c>
      <c r="C87" s="34" t="s">
        <v>2280</v>
      </c>
      <c r="D87" s="35" t="s">
        <v>408</v>
      </c>
      <c r="E87" s="34" t="s">
        <v>54</v>
      </c>
      <c r="F87" s="38">
        <v>148.4</v>
      </c>
      <c r="G87" s="39" t="e">
        <f>SUMIF('[1]2.报价结算清单'!$F$2:$F$578,$A87,'[1]2.报价结算清单'!$L$2:$L$578)</f>
        <v>#VALUE!</v>
      </c>
      <c r="H87" s="39" t="e">
        <f>SUMIF('[1]2.报价结算清单'!$F$2:$F$578,$A87,'[1]2.报价结算清单'!$N$2:$N$578)</f>
        <v>#VALUE!</v>
      </c>
      <c r="I87" s="41" t="e">
        <f>SUMIF('[1]2.报价结算清单'!$F$2:$F$578,A87,'[1]2.报价结算清单'!$P$2:$P$578)</f>
        <v>#VALUE!</v>
      </c>
    </row>
    <row r="88" ht="14" spans="1:9">
      <c r="A88" s="33" t="s">
        <v>2535</v>
      </c>
      <c r="B88" s="34" t="s">
        <v>1608</v>
      </c>
      <c r="C88" s="34" t="s">
        <v>2280</v>
      </c>
      <c r="D88" s="35" t="s">
        <v>1609</v>
      </c>
      <c r="E88" s="34" t="s">
        <v>54</v>
      </c>
      <c r="F88" s="38">
        <v>148.4</v>
      </c>
      <c r="G88" s="39" t="e">
        <f>SUMIF('[1]2.报价结算清单'!$F$2:$F$578,$A88,'[1]2.报价结算清单'!$L$2:$L$578)</f>
        <v>#VALUE!</v>
      </c>
      <c r="H88" s="39" t="e">
        <f>SUMIF('[1]2.报价结算清单'!$F$2:$F$578,$A88,'[1]2.报价结算清单'!$N$2:$N$578)</f>
        <v>#VALUE!</v>
      </c>
      <c r="I88" s="41" t="e">
        <f>SUMIF('[1]2.报价结算清单'!$F$2:$F$578,A88,'[1]2.报价结算清单'!$P$2:$P$578)</f>
        <v>#VALUE!</v>
      </c>
    </row>
    <row r="89" ht="14" spans="1:9">
      <c r="A89" s="33" t="s">
        <v>2536</v>
      </c>
      <c r="B89" s="34" t="s">
        <v>431</v>
      </c>
      <c r="C89" s="34" t="s">
        <v>2280</v>
      </c>
      <c r="D89" s="35" t="s">
        <v>432</v>
      </c>
      <c r="E89" s="34" t="s">
        <v>39</v>
      </c>
      <c r="F89" s="38">
        <v>69.82</v>
      </c>
      <c r="G89" s="39" t="e">
        <f>SUMIF('[1]2.报价结算清单'!$F$2:$F$578,$A89,'[1]2.报价结算清单'!$L$2:$L$578)</f>
        <v>#VALUE!</v>
      </c>
      <c r="H89" s="39" t="e">
        <f>SUMIF('[1]2.报价结算清单'!$F$2:$F$578,$A89,'[1]2.报价结算清单'!$N$2:$N$578)</f>
        <v>#VALUE!</v>
      </c>
      <c r="I89" s="41" t="e">
        <f>SUMIF('[1]2.报价结算清单'!$F$2:$F$578,A89,'[1]2.报价结算清单'!$P$2:$P$578)</f>
        <v>#VALUE!</v>
      </c>
    </row>
    <row r="90" ht="14" spans="1:9">
      <c r="A90" s="33" t="s">
        <v>2537</v>
      </c>
      <c r="B90" s="34" t="s">
        <v>459</v>
      </c>
      <c r="C90" s="34" t="s">
        <v>2280</v>
      </c>
      <c r="D90" s="35" t="s">
        <v>460</v>
      </c>
      <c r="E90" s="34" t="s">
        <v>39</v>
      </c>
      <c r="F90" s="38">
        <v>106</v>
      </c>
      <c r="G90" s="39" t="e">
        <f>SUMIF('[1]2.报价结算清单'!$F$2:$F$578,$A90,'[1]2.报价结算清单'!$L$2:$L$578)</f>
        <v>#VALUE!</v>
      </c>
      <c r="H90" s="39" t="e">
        <f>SUMIF('[1]2.报价结算清单'!$F$2:$F$578,$A90,'[1]2.报价结算清单'!$N$2:$N$578)</f>
        <v>#VALUE!</v>
      </c>
      <c r="I90" s="41" t="e">
        <f>SUMIF('[1]2.报价结算清单'!$F$2:$F$578,A90,'[1]2.报价结算清单'!$P$2:$P$578)</f>
        <v>#VALUE!</v>
      </c>
    </row>
    <row r="91" ht="14" spans="1:9">
      <c r="A91" s="33" t="s">
        <v>2538</v>
      </c>
      <c r="B91" s="34" t="s">
        <v>1456</v>
      </c>
      <c r="C91" s="34" t="s">
        <v>2280</v>
      </c>
      <c r="D91" s="35" t="s">
        <v>1457</v>
      </c>
      <c r="E91" s="34" t="s">
        <v>39</v>
      </c>
      <c r="F91" s="38">
        <v>137.8</v>
      </c>
      <c r="G91" s="39" t="e">
        <f>SUMIF('[1]2.报价结算清单'!$F$2:$F$578,$A91,'[1]2.报价结算清单'!$L$2:$L$578)</f>
        <v>#VALUE!</v>
      </c>
      <c r="H91" s="39" t="e">
        <f>SUMIF('[1]2.报价结算清单'!$F$2:$F$578,$A91,'[1]2.报价结算清单'!$N$2:$N$578)</f>
        <v>#VALUE!</v>
      </c>
      <c r="I91" s="41" t="e">
        <f>SUMIF('[1]2.报价结算清单'!$F$2:$F$578,A91,'[1]2.报价结算清单'!$P$2:$P$578)</f>
        <v>#VALUE!</v>
      </c>
    </row>
    <row r="92" ht="14" spans="1:9">
      <c r="A92" s="33" t="s">
        <v>2539</v>
      </c>
      <c r="B92" s="34" t="s">
        <v>828</v>
      </c>
      <c r="C92" s="34" t="s">
        <v>2280</v>
      </c>
      <c r="D92" s="35" t="s">
        <v>829</v>
      </c>
      <c r="E92" s="34" t="s">
        <v>39</v>
      </c>
      <c r="F92" s="38">
        <v>63.6</v>
      </c>
      <c r="G92" s="39" t="e">
        <f>SUMIF('[1]2.报价结算清单'!$F$2:$F$578,$A92,'[1]2.报价结算清单'!$L$2:$L$578)</f>
        <v>#VALUE!</v>
      </c>
      <c r="H92" s="39" t="e">
        <f>SUMIF('[1]2.报价结算清单'!$F$2:$F$578,$A92,'[1]2.报价结算清单'!$N$2:$N$578)</f>
        <v>#VALUE!</v>
      </c>
      <c r="I92" s="41" t="e">
        <f>SUMIF('[1]2.报价结算清单'!$F$2:$F$578,A92,'[1]2.报价结算清单'!$P$2:$P$578)</f>
        <v>#VALUE!</v>
      </c>
    </row>
    <row r="93" ht="14" spans="1:9">
      <c r="A93" s="33" t="s">
        <v>2540</v>
      </c>
      <c r="B93" s="34" t="s">
        <v>977</v>
      </c>
      <c r="C93" s="34" t="s">
        <v>2280</v>
      </c>
      <c r="D93" s="35" t="s">
        <v>978</v>
      </c>
      <c r="E93" s="34" t="s">
        <v>39</v>
      </c>
      <c r="F93" s="38">
        <v>63.6</v>
      </c>
      <c r="G93" s="39" t="e">
        <f>SUMIF('[1]2.报价结算清单'!$F$2:$F$578,$A93,'[1]2.报价结算清单'!$L$2:$L$578)</f>
        <v>#VALUE!</v>
      </c>
      <c r="H93" s="39" t="e">
        <f>SUMIF('[1]2.报价结算清单'!$F$2:$F$578,$A93,'[1]2.报价结算清单'!$N$2:$N$578)</f>
        <v>#VALUE!</v>
      </c>
      <c r="I93" s="41" t="e">
        <f>SUMIF('[1]2.报价结算清单'!$F$2:$F$578,A93,'[1]2.报价结算清单'!$P$2:$P$578)</f>
        <v>#VALUE!</v>
      </c>
    </row>
    <row r="94" ht="14" spans="1:9">
      <c r="A94" s="33" t="s">
        <v>2541</v>
      </c>
      <c r="B94" s="34" t="s">
        <v>993</v>
      </c>
      <c r="C94" s="34" t="s">
        <v>2280</v>
      </c>
      <c r="D94" s="35" t="s">
        <v>994</v>
      </c>
      <c r="E94" s="34" t="s">
        <v>39</v>
      </c>
      <c r="F94" s="38">
        <v>84.8</v>
      </c>
      <c r="G94" s="39" t="e">
        <f>SUMIF('[1]2.报价结算清单'!$F$2:$F$578,$A94,'[1]2.报价结算清单'!$L$2:$L$578)</f>
        <v>#VALUE!</v>
      </c>
      <c r="H94" s="39" t="e">
        <f>SUMIF('[1]2.报价结算清单'!$F$2:$F$578,$A94,'[1]2.报价结算清单'!$N$2:$N$578)</f>
        <v>#VALUE!</v>
      </c>
      <c r="I94" s="41" t="e">
        <f>SUMIF('[1]2.报价结算清单'!$F$2:$F$578,A94,'[1]2.报价结算清单'!$P$2:$P$578)</f>
        <v>#VALUE!</v>
      </c>
    </row>
    <row r="95" ht="14" spans="1:9">
      <c r="A95" s="33" t="s">
        <v>2542</v>
      </c>
      <c r="B95" s="34" t="s">
        <v>1105</v>
      </c>
      <c r="C95" s="34" t="s">
        <v>2280</v>
      </c>
      <c r="D95" s="35" t="s">
        <v>1106</v>
      </c>
      <c r="E95" s="34" t="s">
        <v>39</v>
      </c>
      <c r="F95" s="38">
        <v>212</v>
      </c>
      <c r="G95" s="39" t="e">
        <f>SUMIF('[1]2.报价结算清单'!$F$2:$F$578,$A95,'[1]2.报价结算清单'!$L$2:$L$578)</f>
        <v>#VALUE!</v>
      </c>
      <c r="H95" s="39" t="e">
        <f>SUMIF('[1]2.报价结算清单'!$F$2:$F$578,$A95,'[1]2.报价结算清单'!$N$2:$N$578)</f>
        <v>#VALUE!</v>
      </c>
      <c r="I95" s="41" t="e">
        <f>SUMIF('[1]2.报价结算清单'!$F$2:$F$578,A95,'[1]2.报价结算清单'!$P$2:$P$578)</f>
        <v>#VALUE!</v>
      </c>
    </row>
    <row r="96" ht="14" spans="1:9">
      <c r="A96" s="33" t="s">
        <v>2543</v>
      </c>
      <c r="B96" s="34" t="s">
        <v>892</v>
      </c>
      <c r="C96" s="34" t="s">
        <v>2280</v>
      </c>
      <c r="D96" s="35" t="s">
        <v>893</v>
      </c>
      <c r="E96" s="34" t="s">
        <v>39</v>
      </c>
      <c r="F96" s="38">
        <v>79.5</v>
      </c>
      <c r="G96" s="39" t="e">
        <f>SUMIF('[1]2.报价结算清单'!$F$2:$F$578,$A96,'[1]2.报价结算清单'!$L$2:$L$578)</f>
        <v>#VALUE!</v>
      </c>
      <c r="H96" s="39" t="e">
        <f>SUMIF('[1]2.报价结算清单'!$F$2:$F$578,$A96,'[1]2.报价结算清单'!$N$2:$N$578)</f>
        <v>#VALUE!</v>
      </c>
      <c r="I96" s="41" t="e">
        <f>SUMIF('[1]2.报价结算清单'!$F$2:$F$578,A96,'[1]2.报价结算清单'!$P$2:$P$578)</f>
        <v>#VALUE!</v>
      </c>
    </row>
    <row r="97" ht="14" spans="1:9">
      <c r="A97" s="33" t="s">
        <v>2544</v>
      </c>
      <c r="B97" s="34" t="s">
        <v>1990</v>
      </c>
      <c r="C97" s="34" t="s">
        <v>2280</v>
      </c>
      <c r="D97" s="35" t="s">
        <v>1991</v>
      </c>
      <c r="E97" s="34" t="s">
        <v>39</v>
      </c>
      <c r="F97" s="38">
        <v>120</v>
      </c>
      <c r="G97" s="39" t="e">
        <f>SUMIF('[1]2.报价结算清单'!$F$2:$F$578,$A97,'[1]2.报价结算清单'!$L$2:$L$578)</f>
        <v>#VALUE!</v>
      </c>
      <c r="H97" s="39" t="e">
        <f>SUMIF('[1]2.报价结算清单'!$F$2:$F$578,$A97,'[1]2.报价结算清单'!$N$2:$N$578)</f>
        <v>#VALUE!</v>
      </c>
      <c r="I97" s="41" t="e">
        <f>SUMIF('[1]2.报价结算清单'!$F$2:$F$578,A97,'[1]2.报价结算清单'!$P$2:$P$578)</f>
        <v>#VALUE!</v>
      </c>
    </row>
    <row r="98" ht="14" spans="1:9">
      <c r="A98" s="33" t="s">
        <v>2545</v>
      </c>
      <c r="B98" s="34" t="s">
        <v>532</v>
      </c>
      <c r="C98" s="34" t="s">
        <v>2280</v>
      </c>
      <c r="D98" s="35" t="s">
        <v>533</v>
      </c>
      <c r="E98" s="34" t="s">
        <v>54</v>
      </c>
      <c r="F98" s="38">
        <v>50</v>
      </c>
      <c r="G98" s="39" t="e">
        <f>SUMIF('[1]2.报价结算清单'!$F$2:$F$578,$A98,'[1]2.报价结算清单'!$L$2:$L$578)</f>
        <v>#VALUE!</v>
      </c>
      <c r="H98" s="39" t="e">
        <f>SUMIF('[1]2.报价结算清单'!$F$2:$F$578,$A98,'[1]2.报价结算清单'!$N$2:$N$578)</f>
        <v>#VALUE!</v>
      </c>
      <c r="I98" s="41" t="e">
        <f>SUMIF('[1]2.报价结算清单'!$F$2:$F$578,A98,'[1]2.报价结算清单'!$P$2:$P$578)</f>
        <v>#VALUE!</v>
      </c>
    </row>
    <row r="99" ht="14" spans="1:9">
      <c r="A99" s="33" t="s">
        <v>2546</v>
      </c>
      <c r="B99" s="34" t="s">
        <v>1737</v>
      </c>
      <c r="C99" s="34" t="s">
        <v>2280</v>
      </c>
      <c r="D99" s="35" t="s">
        <v>1738</v>
      </c>
      <c r="E99" s="34" t="s">
        <v>54</v>
      </c>
      <c r="F99" s="38">
        <v>106</v>
      </c>
      <c r="G99" s="39" t="e">
        <f>SUMIF('[1]2.报价结算清单'!$F$2:$F$578,$A99,'[1]2.报价结算清单'!$L$2:$L$578)</f>
        <v>#VALUE!</v>
      </c>
      <c r="H99" s="39" t="e">
        <f>SUMIF('[1]2.报价结算清单'!$F$2:$F$578,$A99,'[1]2.报价结算清单'!$N$2:$N$578)</f>
        <v>#VALUE!</v>
      </c>
      <c r="I99" s="41" t="e">
        <f>SUMIF('[1]2.报价结算清单'!$F$2:$F$578,A99,'[1]2.报价结算清单'!$P$2:$P$578)</f>
        <v>#VALUE!</v>
      </c>
    </row>
    <row r="100" ht="14" spans="1:9">
      <c r="A100" s="33" t="s">
        <v>2547</v>
      </c>
      <c r="B100" s="34" t="s">
        <v>70</v>
      </c>
      <c r="C100" s="34" t="s">
        <v>2280</v>
      </c>
      <c r="D100" s="35" t="s">
        <v>71</v>
      </c>
      <c r="E100" s="34" t="s">
        <v>54</v>
      </c>
      <c r="F100" s="38">
        <v>149</v>
      </c>
      <c r="G100" s="39" t="e">
        <f>SUMIF('[1]2.报价结算清单'!$F$2:$F$578,$A100,'[1]2.报价结算清单'!$L$2:$L$578)</f>
        <v>#VALUE!</v>
      </c>
      <c r="H100" s="39" t="e">
        <f>SUMIF('[1]2.报价结算清单'!$F$2:$F$578,$A100,'[1]2.报价结算清单'!$N$2:$N$578)</f>
        <v>#VALUE!</v>
      </c>
      <c r="I100" s="41" t="e">
        <f>SUMIF('[1]2.报价结算清单'!$F$2:$F$578,A100,'[1]2.报价结算清单'!$P$2:$P$578)</f>
        <v>#VALUE!</v>
      </c>
    </row>
    <row r="101" ht="14" spans="1:9">
      <c r="A101" s="33" t="s">
        <v>2548</v>
      </c>
      <c r="B101" s="34" t="s">
        <v>1209</v>
      </c>
      <c r="C101" s="34" t="s">
        <v>2280</v>
      </c>
      <c r="D101" s="35" t="s">
        <v>1210</v>
      </c>
      <c r="E101" s="34" t="s">
        <v>54</v>
      </c>
      <c r="F101" s="38">
        <v>159</v>
      </c>
      <c r="G101" s="39" t="e">
        <f>SUMIF('[1]2.报价结算清单'!$F$2:$F$578,$A101,'[1]2.报价结算清单'!$L$2:$L$578)</f>
        <v>#VALUE!</v>
      </c>
      <c r="H101" s="39" t="e">
        <f>SUMIF('[1]2.报价结算清单'!$F$2:$F$578,$A101,'[1]2.报价结算清单'!$N$2:$N$578)</f>
        <v>#VALUE!</v>
      </c>
      <c r="I101" s="41" t="e">
        <f>SUMIF('[1]2.报价结算清单'!$F$2:$F$578,A101,'[1]2.报价结算清单'!$P$2:$P$578)</f>
        <v>#VALUE!</v>
      </c>
    </row>
    <row r="102" ht="14" spans="1:9">
      <c r="A102" s="33" t="s">
        <v>2549</v>
      </c>
      <c r="B102" s="34" t="s">
        <v>1476</v>
      </c>
      <c r="C102" s="34" t="s">
        <v>2280</v>
      </c>
      <c r="D102" s="35" t="s">
        <v>1477</v>
      </c>
      <c r="E102" s="34" t="s">
        <v>54</v>
      </c>
      <c r="F102" s="38">
        <v>31</v>
      </c>
      <c r="G102" s="39" t="e">
        <f>SUMIF('[1]2.报价结算清单'!$F$2:$F$578,$A102,'[1]2.报价结算清单'!$L$2:$L$578)</f>
        <v>#VALUE!</v>
      </c>
      <c r="H102" s="39" t="e">
        <f>SUMIF('[1]2.报价结算清单'!$F$2:$F$578,$A102,'[1]2.报价结算清单'!$N$2:$N$578)</f>
        <v>#VALUE!</v>
      </c>
      <c r="I102" s="41" t="e">
        <f>SUMIF('[1]2.报价结算清单'!$F$2:$F$578,A102,'[1]2.报价结算清单'!$P$2:$P$578)</f>
        <v>#VALUE!</v>
      </c>
    </row>
    <row r="103" ht="14" spans="1:9">
      <c r="A103" s="33" t="s">
        <v>2550</v>
      </c>
      <c r="B103" s="34" t="s">
        <v>1704</v>
      </c>
      <c r="C103" s="34" t="s">
        <v>2280</v>
      </c>
      <c r="D103" s="35" t="s">
        <v>1705</v>
      </c>
      <c r="E103" s="34" t="s">
        <v>54</v>
      </c>
      <c r="F103" s="38">
        <v>31</v>
      </c>
      <c r="G103" s="39" t="e">
        <f>SUMIF('[1]2.报价结算清单'!$F$2:$F$578,$A103,'[1]2.报价结算清单'!$L$2:$L$578)</f>
        <v>#VALUE!</v>
      </c>
      <c r="H103" s="39" t="e">
        <f>SUMIF('[1]2.报价结算清单'!$F$2:$F$578,$A103,'[1]2.报价结算清单'!$N$2:$N$578)</f>
        <v>#VALUE!</v>
      </c>
      <c r="I103" s="41" t="e">
        <f>SUMIF('[1]2.报价结算清单'!$F$2:$F$578,A103,'[1]2.报价结算清单'!$P$2:$P$578)</f>
        <v>#VALUE!</v>
      </c>
    </row>
    <row r="104" ht="14" spans="1:9">
      <c r="A104" s="33" t="s">
        <v>2551</v>
      </c>
      <c r="B104" s="34" t="s">
        <v>636</v>
      </c>
      <c r="C104" s="34" t="s">
        <v>2280</v>
      </c>
      <c r="D104" s="35" t="s">
        <v>637</v>
      </c>
      <c r="E104" s="34" t="s">
        <v>30</v>
      </c>
      <c r="F104" s="38">
        <v>2120</v>
      </c>
      <c r="G104" s="39" t="e">
        <f>SUMIF('[1]2.报价结算清单'!$F$2:$F$578,$A104,'[1]2.报价结算清单'!$L$2:$L$578)</f>
        <v>#VALUE!</v>
      </c>
      <c r="H104" s="39" t="e">
        <f>SUMIF('[1]2.报价结算清单'!$F$2:$F$578,$A104,'[1]2.报价结算清单'!$N$2:$N$578)</f>
        <v>#VALUE!</v>
      </c>
      <c r="I104" s="41" t="e">
        <f>SUMIF('[1]2.报价结算清单'!$F$2:$F$578,A104,'[1]2.报价结算清单'!$P$2:$P$578)</f>
        <v>#VALUE!</v>
      </c>
    </row>
    <row r="105" ht="14" spans="1:9">
      <c r="A105" s="33" t="s">
        <v>2552</v>
      </c>
      <c r="B105" s="34" t="s">
        <v>1460</v>
      </c>
      <c r="C105" s="34" t="s">
        <v>2280</v>
      </c>
      <c r="D105" s="35" t="s">
        <v>1461</v>
      </c>
      <c r="E105" s="34" t="s">
        <v>30</v>
      </c>
      <c r="F105" s="38">
        <v>3710</v>
      </c>
      <c r="G105" s="39" t="e">
        <f>SUMIF('[1]2.报价结算清单'!$F$2:$F$578,$A105,'[1]2.报价结算清单'!$L$2:$L$578)</f>
        <v>#VALUE!</v>
      </c>
      <c r="H105" s="39" t="e">
        <f>SUMIF('[1]2.报价结算清单'!$F$2:$F$578,$A105,'[1]2.报价结算清单'!$N$2:$N$578)</f>
        <v>#VALUE!</v>
      </c>
      <c r="I105" s="41" t="e">
        <f>SUMIF('[1]2.报价结算清单'!$F$2:$F$578,A105,'[1]2.报价结算清单'!$P$2:$P$578)</f>
        <v>#VALUE!</v>
      </c>
    </row>
    <row r="106" ht="14" spans="1:9">
      <c r="A106" s="33" t="s">
        <v>2553</v>
      </c>
      <c r="B106" s="34" t="s">
        <v>1712</v>
      </c>
      <c r="C106" s="34" t="s">
        <v>2280</v>
      </c>
      <c r="D106" s="35" t="s">
        <v>1713</v>
      </c>
      <c r="E106" s="34" t="s">
        <v>1714</v>
      </c>
      <c r="F106" s="38">
        <v>137.8</v>
      </c>
      <c r="G106" s="39" t="e">
        <f>SUMIF('[1]2.报价结算清单'!$F$2:$F$578,$A106,'[1]2.报价结算清单'!$L$2:$L$578)</f>
        <v>#VALUE!</v>
      </c>
      <c r="H106" s="39" t="e">
        <f>SUMIF('[1]2.报价结算清单'!$F$2:$F$578,$A106,'[1]2.报价结算清单'!$N$2:$N$578)</f>
        <v>#VALUE!</v>
      </c>
      <c r="I106" s="41" t="e">
        <f>SUMIF('[1]2.报价结算清单'!$F$2:$F$578,A106,'[1]2.报价结算清单'!$P$2:$P$578)</f>
        <v>#VALUE!</v>
      </c>
    </row>
    <row r="107" ht="14" spans="1:9">
      <c r="A107" s="33" t="s">
        <v>2554</v>
      </c>
      <c r="B107" s="34" t="s">
        <v>1205</v>
      </c>
      <c r="C107" s="34" t="s">
        <v>2280</v>
      </c>
      <c r="D107" s="35" t="s">
        <v>1206</v>
      </c>
      <c r="E107" s="34" t="s">
        <v>141</v>
      </c>
      <c r="F107" s="38">
        <v>148.4</v>
      </c>
      <c r="G107" s="39" t="e">
        <f>SUMIF('[1]2.报价结算清单'!$F$2:$F$578,$A107,'[1]2.报价结算清单'!$L$2:$L$578)</f>
        <v>#VALUE!</v>
      </c>
      <c r="H107" s="39" t="e">
        <f>SUMIF('[1]2.报价结算清单'!$F$2:$F$578,$A107,'[1]2.报价结算清单'!$N$2:$N$578)</f>
        <v>#VALUE!</v>
      </c>
      <c r="I107" s="41" t="e">
        <f>SUMIF('[1]2.报价结算清单'!$F$2:$F$578,A107,'[1]2.报价结算清单'!$P$2:$P$578)</f>
        <v>#VALUE!</v>
      </c>
    </row>
    <row r="108" ht="14" spans="1:9">
      <c r="A108" s="33" t="s">
        <v>2555</v>
      </c>
      <c r="B108" s="34" t="s">
        <v>712</v>
      </c>
      <c r="C108" s="34" t="s">
        <v>2280</v>
      </c>
      <c r="D108" s="35" t="s">
        <v>713</v>
      </c>
      <c r="E108" s="34" t="s">
        <v>141</v>
      </c>
      <c r="F108" s="38">
        <v>31.8</v>
      </c>
      <c r="G108" s="39" t="e">
        <f>SUMIF('[1]2.报价结算清单'!$F$2:$F$578,$A108,'[1]2.报价结算清单'!$L$2:$L$578)</f>
        <v>#VALUE!</v>
      </c>
      <c r="H108" s="39" t="e">
        <f>SUMIF('[1]2.报价结算清单'!$F$2:$F$578,$A108,'[1]2.报价结算清单'!$N$2:$N$578)</f>
        <v>#VALUE!</v>
      </c>
      <c r="I108" s="41" t="e">
        <f>SUMIF('[1]2.报价结算清单'!$F$2:$F$578,A108,'[1]2.报价结算清单'!$P$2:$P$578)</f>
        <v>#VALUE!</v>
      </c>
    </row>
    <row r="109" ht="14" spans="1:9">
      <c r="A109" s="33" t="s">
        <v>2556</v>
      </c>
      <c r="B109" s="34" t="s">
        <v>1149</v>
      </c>
      <c r="C109" s="34" t="s">
        <v>2280</v>
      </c>
      <c r="D109" s="35" t="s">
        <v>1150</v>
      </c>
      <c r="E109" s="34" t="s">
        <v>39</v>
      </c>
      <c r="F109" s="38">
        <v>90.1</v>
      </c>
      <c r="G109" s="39" t="e">
        <f>SUMIF('[1]2.报价结算清单'!$F$2:$F$578,$A109,'[1]2.报价结算清单'!$L$2:$L$578)</f>
        <v>#VALUE!</v>
      </c>
      <c r="H109" s="39" t="e">
        <f>SUMIF('[1]2.报价结算清单'!$F$2:$F$578,$A109,'[1]2.报价结算清单'!$N$2:$N$578)</f>
        <v>#VALUE!</v>
      </c>
      <c r="I109" s="41" t="e">
        <f>SUMIF('[1]2.报价结算清单'!$F$2:$F$578,A109,'[1]2.报价结算清单'!$P$2:$P$578)</f>
        <v>#VALUE!</v>
      </c>
    </row>
    <row r="110" ht="14" spans="1:9">
      <c r="A110" s="33" t="s">
        <v>2557</v>
      </c>
      <c r="B110" s="34" t="s">
        <v>676</v>
      </c>
      <c r="C110" s="34" t="s">
        <v>2280</v>
      </c>
      <c r="D110" s="35" t="s">
        <v>677</v>
      </c>
      <c r="E110" s="34" t="s">
        <v>39</v>
      </c>
      <c r="F110" s="38">
        <v>106</v>
      </c>
      <c r="G110" s="39" t="e">
        <f>SUMIF('[1]2.报价结算清单'!$F$2:$F$578,$A110,'[1]2.报价结算清单'!$L$2:$L$578)</f>
        <v>#VALUE!</v>
      </c>
      <c r="H110" s="39" t="e">
        <f>SUMIF('[1]2.报价结算清单'!$F$2:$F$578,$A110,'[1]2.报价结算清单'!$N$2:$N$578)</f>
        <v>#VALUE!</v>
      </c>
      <c r="I110" s="41" t="e">
        <f>SUMIF('[1]2.报价结算清单'!$F$2:$F$578,A110,'[1]2.报价结算清单'!$P$2:$P$578)</f>
        <v>#VALUE!</v>
      </c>
    </row>
    <row r="111" ht="14" spans="1:9">
      <c r="A111" s="33" t="s">
        <v>2558</v>
      </c>
      <c r="B111" s="34" t="s">
        <v>708</v>
      </c>
      <c r="C111" s="34" t="s">
        <v>2280</v>
      </c>
      <c r="D111" s="35" t="s">
        <v>709</v>
      </c>
      <c r="E111" s="34" t="s">
        <v>39</v>
      </c>
      <c r="F111" s="38">
        <v>190.8</v>
      </c>
      <c r="G111" s="39" t="e">
        <f>SUMIF('[1]2.报价结算清单'!$F$2:$F$578,$A111,'[1]2.报价结算清单'!$L$2:$L$578)</f>
        <v>#VALUE!</v>
      </c>
      <c r="H111" s="39" t="e">
        <f>SUMIF('[1]2.报价结算清单'!$F$2:$F$578,$A111,'[1]2.报价结算清单'!$N$2:$N$578)</f>
        <v>#VALUE!</v>
      </c>
      <c r="I111" s="41" t="e">
        <f>SUMIF('[1]2.报价结算清单'!$F$2:$F$578,A111,'[1]2.报价结算清单'!$P$2:$P$578)</f>
        <v>#VALUE!</v>
      </c>
    </row>
    <row r="112" ht="14" spans="1:9">
      <c r="A112" s="33" t="s">
        <v>2559</v>
      </c>
      <c r="B112" s="34" t="s">
        <v>240</v>
      </c>
      <c r="C112" s="34" t="s">
        <v>2280</v>
      </c>
      <c r="D112" s="35" t="s">
        <v>241</v>
      </c>
      <c r="E112" s="34" t="s">
        <v>39</v>
      </c>
      <c r="F112" s="38">
        <v>50.88</v>
      </c>
      <c r="G112" s="39" t="e">
        <f>SUMIF('[1]2.报价结算清单'!$F$2:$F$578,$A112,'[1]2.报价结算清单'!$L$2:$L$578)</f>
        <v>#VALUE!</v>
      </c>
      <c r="H112" s="39" t="e">
        <f>SUMIF('[1]2.报价结算清单'!$F$2:$F$578,$A112,'[1]2.报价结算清单'!$N$2:$N$578)</f>
        <v>#VALUE!</v>
      </c>
      <c r="I112" s="41" t="e">
        <f>SUMIF('[1]2.报价结算清单'!$F$2:$F$578,A112,'[1]2.报价结算清单'!$P$2:$P$578)</f>
        <v>#VALUE!</v>
      </c>
    </row>
    <row r="113" ht="14" spans="1:9">
      <c r="A113" s="33" t="s">
        <v>2560</v>
      </c>
      <c r="B113" s="34" t="s">
        <v>443</v>
      </c>
      <c r="C113" s="34" t="s">
        <v>2280</v>
      </c>
      <c r="D113" s="35" t="s">
        <v>444</v>
      </c>
      <c r="E113" s="34" t="s">
        <v>39</v>
      </c>
      <c r="F113" s="38">
        <v>50.88</v>
      </c>
      <c r="G113" s="39" t="e">
        <f>SUMIF('[1]2.报价结算清单'!$F$2:$F$578,$A113,'[1]2.报价结算清单'!$L$2:$L$578)</f>
        <v>#VALUE!</v>
      </c>
      <c r="H113" s="39" t="e">
        <f>SUMIF('[1]2.报价结算清单'!$F$2:$F$578,$A113,'[1]2.报价结算清单'!$N$2:$N$578)</f>
        <v>#VALUE!</v>
      </c>
      <c r="I113" s="41" t="e">
        <f>SUMIF('[1]2.报价结算清单'!$F$2:$F$578,A113,'[1]2.报价结算清单'!$P$2:$P$578)</f>
        <v>#VALUE!</v>
      </c>
    </row>
    <row r="114" ht="14" spans="1:9">
      <c r="A114" s="33" t="s">
        <v>2561</v>
      </c>
      <c r="B114" s="34" t="s">
        <v>832</v>
      </c>
      <c r="C114" s="34" t="s">
        <v>2280</v>
      </c>
      <c r="D114" s="35" t="s">
        <v>833</v>
      </c>
      <c r="E114" s="34" t="s">
        <v>39</v>
      </c>
      <c r="F114" s="38">
        <v>90.1</v>
      </c>
      <c r="G114" s="39" t="e">
        <f>SUMIF('[1]2.报价结算清单'!$F$2:$F$578,$A114,'[1]2.报价结算清单'!$L$2:$L$578)</f>
        <v>#VALUE!</v>
      </c>
      <c r="H114" s="39" t="e">
        <f>SUMIF('[1]2.报价结算清单'!$F$2:$F$578,$A114,'[1]2.报价结算清单'!$N$2:$N$578)</f>
        <v>#VALUE!</v>
      </c>
      <c r="I114" s="41" t="e">
        <f>SUMIF('[1]2.报价结算清单'!$F$2:$F$578,A114,'[1]2.报价结算清单'!$P$2:$P$578)</f>
        <v>#VALUE!</v>
      </c>
    </row>
    <row r="115" ht="14" spans="1:9">
      <c r="A115" s="33" t="s">
        <v>2562</v>
      </c>
      <c r="B115" s="34" t="s">
        <v>932</v>
      </c>
      <c r="C115" s="34" t="s">
        <v>2280</v>
      </c>
      <c r="D115" s="35" t="s">
        <v>933</v>
      </c>
      <c r="E115" s="34" t="s">
        <v>39</v>
      </c>
      <c r="F115" s="38">
        <v>95.4</v>
      </c>
      <c r="G115" s="39" t="e">
        <f>SUMIF('[1]2.报价结算清单'!$F$2:$F$578,$A115,'[1]2.报价结算清单'!$L$2:$L$578)</f>
        <v>#VALUE!</v>
      </c>
      <c r="H115" s="39" t="e">
        <f>SUMIF('[1]2.报价结算清单'!$F$2:$F$578,$A115,'[1]2.报价结算清单'!$N$2:$N$578)</f>
        <v>#VALUE!</v>
      </c>
      <c r="I115" s="41" t="e">
        <f>SUMIF('[1]2.报价结算清单'!$F$2:$F$578,A115,'[1]2.报价结算清单'!$P$2:$P$578)</f>
        <v>#VALUE!</v>
      </c>
    </row>
    <row r="116" ht="14" spans="1:9">
      <c r="A116" s="33" t="s">
        <v>2563</v>
      </c>
      <c r="B116" s="34" t="s">
        <v>227</v>
      </c>
      <c r="C116" s="34" t="s">
        <v>2280</v>
      </c>
      <c r="D116" s="35" t="s">
        <v>228</v>
      </c>
      <c r="E116" s="34" t="s">
        <v>39</v>
      </c>
      <c r="F116" s="38">
        <v>127.2</v>
      </c>
      <c r="G116" s="39" t="e">
        <f>SUMIF('[1]2.报价结算清单'!$F$2:$F$578,$A116,'[1]2.报价结算清单'!$L$2:$L$578)</f>
        <v>#VALUE!</v>
      </c>
      <c r="H116" s="39" t="e">
        <f>SUMIF('[1]2.报价结算清单'!$F$2:$F$578,$A116,'[1]2.报价结算清单'!$N$2:$N$578)</f>
        <v>#VALUE!</v>
      </c>
      <c r="I116" s="41" t="e">
        <f>SUMIF('[1]2.报价结算清单'!$F$2:$F$578,A116,'[1]2.报价结算清单'!$P$2:$P$578)</f>
        <v>#VALUE!</v>
      </c>
    </row>
    <row r="117" ht="14" spans="1:9">
      <c r="A117" s="33" t="s">
        <v>2564</v>
      </c>
      <c r="B117" s="34" t="s">
        <v>111</v>
      </c>
      <c r="C117" s="34" t="s">
        <v>2280</v>
      </c>
      <c r="D117" s="35" t="s">
        <v>112</v>
      </c>
      <c r="E117" s="34" t="s">
        <v>39</v>
      </c>
      <c r="F117" s="38">
        <v>222.6</v>
      </c>
      <c r="G117" s="39" t="e">
        <f>SUMIF('[1]2.报价结算清单'!$F$2:$F$578,$A117,'[1]2.报价结算清单'!$L$2:$L$578)</f>
        <v>#VALUE!</v>
      </c>
      <c r="H117" s="39" t="e">
        <f>SUMIF('[1]2.报价结算清单'!$F$2:$F$578,$A117,'[1]2.报价结算清单'!$N$2:$N$578)</f>
        <v>#VALUE!</v>
      </c>
      <c r="I117" s="41" t="e">
        <f>SUMIF('[1]2.报价结算清单'!$F$2:$F$578,A117,'[1]2.报价结算清单'!$P$2:$P$578)</f>
        <v>#VALUE!</v>
      </c>
    </row>
    <row r="118" ht="14" spans="1:9">
      <c r="A118" s="33" t="s">
        <v>2565</v>
      </c>
      <c r="B118" s="34" t="s">
        <v>2182</v>
      </c>
      <c r="C118" s="34" t="s">
        <v>2280</v>
      </c>
      <c r="D118" s="35" t="s">
        <v>2183</v>
      </c>
      <c r="E118" s="34" t="s">
        <v>39</v>
      </c>
      <c r="F118" s="38">
        <v>68.9</v>
      </c>
      <c r="G118" s="39" t="e">
        <f>SUMIF('[1]2.报价结算清单'!$F$2:$F$578,$A118,'[1]2.报价结算清单'!$L$2:$L$578)</f>
        <v>#VALUE!</v>
      </c>
      <c r="H118" s="39" t="e">
        <f>SUMIF('[1]2.报价结算清单'!$F$2:$F$578,$A118,'[1]2.报价结算清单'!$N$2:$N$578)</f>
        <v>#VALUE!</v>
      </c>
      <c r="I118" s="41" t="e">
        <f>SUMIF('[1]2.报价结算清单'!$F$2:$F$578,A118,'[1]2.报价结算清单'!$P$2:$P$578)</f>
        <v>#VALUE!</v>
      </c>
    </row>
    <row r="119" ht="14" spans="1:9">
      <c r="A119" s="33" t="s">
        <v>2566</v>
      </c>
      <c r="B119" s="34" t="s">
        <v>1157</v>
      </c>
      <c r="C119" s="34" t="s">
        <v>2280</v>
      </c>
      <c r="D119" s="35" t="s">
        <v>1158</v>
      </c>
      <c r="E119" s="34" t="s">
        <v>141</v>
      </c>
      <c r="F119" s="38">
        <v>90.1</v>
      </c>
      <c r="G119" s="39" t="e">
        <f>SUMIF('[1]2.报价结算清单'!$F$2:$F$578,$A119,'[1]2.报价结算清单'!$L$2:$L$578)</f>
        <v>#VALUE!</v>
      </c>
      <c r="H119" s="39" t="e">
        <f>SUMIF('[1]2.报价结算清单'!$F$2:$F$578,$A119,'[1]2.报价结算清单'!$N$2:$N$578)</f>
        <v>#VALUE!</v>
      </c>
      <c r="I119" s="41" t="e">
        <f>SUMIF('[1]2.报价结算清单'!$F$2:$F$578,A119,'[1]2.报价结算清单'!$P$2:$P$578)</f>
        <v>#VALUE!</v>
      </c>
    </row>
    <row r="120" ht="14" spans="1:9">
      <c r="A120" s="33" t="s">
        <v>2567</v>
      </c>
      <c r="B120" s="34" t="s">
        <v>1540</v>
      </c>
      <c r="C120" s="34" t="s">
        <v>2280</v>
      </c>
      <c r="D120" s="35" t="s">
        <v>1541</v>
      </c>
      <c r="E120" s="34" t="s">
        <v>141</v>
      </c>
      <c r="F120" s="38">
        <v>116.6</v>
      </c>
      <c r="G120" s="39" t="e">
        <f>SUMIF('[1]2.报价结算清单'!$F$2:$F$578,$A120,'[1]2.报价结算清单'!$L$2:$L$578)</f>
        <v>#VALUE!</v>
      </c>
      <c r="H120" s="39" t="e">
        <f>SUMIF('[1]2.报价结算清单'!$F$2:$F$578,$A120,'[1]2.报价结算清单'!$N$2:$N$578)</f>
        <v>#VALUE!</v>
      </c>
      <c r="I120" s="41" t="e">
        <f>SUMIF('[1]2.报价结算清单'!$F$2:$F$578,A120,'[1]2.报价结算清单'!$P$2:$P$578)</f>
        <v>#VALUE!</v>
      </c>
    </row>
    <row r="121" ht="14" spans="1:9">
      <c r="A121" s="33" t="s">
        <v>2568</v>
      </c>
      <c r="B121" s="34" t="s">
        <v>981</v>
      </c>
      <c r="C121" s="34" t="s">
        <v>2280</v>
      </c>
      <c r="D121" s="35" t="s">
        <v>982</v>
      </c>
      <c r="E121" s="34" t="s">
        <v>141</v>
      </c>
      <c r="F121" s="38">
        <v>196.1</v>
      </c>
      <c r="G121" s="39" t="e">
        <f>SUMIF('[1]2.报价结算清单'!$F$2:$F$578,$A121,'[1]2.报价结算清单'!$L$2:$L$578)</f>
        <v>#VALUE!</v>
      </c>
      <c r="H121" s="39" t="e">
        <f>SUMIF('[1]2.报价结算清单'!$F$2:$F$578,$A121,'[1]2.报价结算清单'!$N$2:$N$578)</f>
        <v>#VALUE!</v>
      </c>
      <c r="I121" s="41" t="e">
        <f>SUMIF('[1]2.报价结算清单'!$F$2:$F$578,A121,'[1]2.报价结算清单'!$P$2:$P$578)</f>
        <v>#VALUE!</v>
      </c>
    </row>
    <row r="122" ht="14" spans="1:9">
      <c r="A122" s="33" t="s">
        <v>2569</v>
      </c>
      <c r="B122" s="34" t="s">
        <v>1440</v>
      </c>
      <c r="C122" s="34" t="s">
        <v>2280</v>
      </c>
      <c r="D122" s="35" t="s">
        <v>1441</v>
      </c>
      <c r="E122" s="34" t="s">
        <v>141</v>
      </c>
      <c r="F122" s="38">
        <v>116.6</v>
      </c>
      <c r="G122" s="39" t="e">
        <f>SUMIF('[1]2.报价结算清单'!$F$2:$F$578,$A122,'[1]2.报价结算清单'!$L$2:$L$578)</f>
        <v>#VALUE!</v>
      </c>
      <c r="H122" s="39" t="e">
        <f>SUMIF('[1]2.报价结算清单'!$F$2:$F$578,$A122,'[1]2.报价结算清单'!$N$2:$N$578)</f>
        <v>#VALUE!</v>
      </c>
      <c r="I122" s="41" t="e">
        <f>SUMIF('[1]2.报价结算清单'!$F$2:$F$578,A122,'[1]2.报价结算清单'!$P$2:$P$578)</f>
        <v>#VALUE!</v>
      </c>
    </row>
    <row r="123" ht="14" spans="1:9">
      <c r="A123" s="33" t="s">
        <v>2570</v>
      </c>
      <c r="B123" s="34" t="s">
        <v>1472</v>
      </c>
      <c r="C123" s="34" t="s">
        <v>2280</v>
      </c>
      <c r="D123" s="35" t="s">
        <v>1473</v>
      </c>
      <c r="E123" s="34" t="s">
        <v>141</v>
      </c>
      <c r="F123" s="38">
        <v>58.3</v>
      </c>
      <c r="G123" s="39" t="e">
        <f>SUMIF('[1]2.报价结算清单'!$F$2:$F$578,$A123,'[1]2.报价结算清单'!$L$2:$L$578)</f>
        <v>#VALUE!</v>
      </c>
      <c r="H123" s="39" t="e">
        <f>SUMIF('[1]2.报价结算清单'!$F$2:$F$578,$A123,'[1]2.报价结算清单'!$N$2:$N$578)</f>
        <v>#VALUE!</v>
      </c>
      <c r="I123" s="41" t="e">
        <f>SUMIF('[1]2.报价结算清单'!$F$2:$F$578,A123,'[1]2.报价结算清单'!$P$2:$P$578)</f>
        <v>#VALUE!</v>
      </c>
    </row>
    <row r="124" ht="14" spans="1:9">
      <c r="A124" s="33" t="s">
        <v>2571</v>
      </c>
      <c r="B124" s="34" t="s">
        <v>2026</v>
      </c>
      <c r="C124" s="34" t="s">
        <v>2280</v>
      </c>
      <c r="D124" s="35" t="s">
        <v>2027</v>
      </c>
      <c r="E124" s="34" t="s">
        <v>141</v>
      </c>
      <c r="F124" s="38">
        <v>79.5</v>
      </c>
      <c r="G124" s="39" t="e">
        <f>SUMIF('[1]2.报价结算清单'!$F$2:$F$578,$A124,'[1]2.报价结算清单'!$L$2:$L$578)</f>
        <v>#VALUE!</v>
      </c>
      <c r="H124" s="39" t="e">
        <f>SUMIF('[1]2.报价结算清单'!$F$2:$F$578,$A124,'[1]2.报价结算清单'!$N$2:$N$578)</f>
        <v>#VALUE!</v>
      </c>
      <c r="I124" s="41" t="e">
        <f>SUMIF('[1]2.报价结算清单'!$F$2:$F$578,A124,'[1]2.报价结算清单'!$P$2:$P$578)</f>
        <v>#VALUE!</v>
      </c>
    </row>
    <row r="125" ht="14" spans="1:9">
      <c r="A125" s="33" t="s">
        <v>2572</v>
      </c>
      <c r="B125" s="34" t="s">
        <v>467</v>
      </c>
      <c r="C125" s="34" t="s">
        <v>2280</v>
      </c>
      <c r="D125" s="35" t="s">
        <v>468</v>
      </c>
      <c r="E125" s="34" t="s">
        <v>141</v>
      </c>
      <c r="F125" s="38">
        <v>190.8</v>
      </c>
      <c r="G125" s="39" t="e">
        <f>SUMIF('[1]2.报价结算清单'!$F$2:$F$578,$A125,'[1]2.报价结算清单'!$L$2:$L$578)</f>
        <v>#VALUE!</v>
      </c>
      <c r="H125" s="39" t="e">
        <f>SUMIF('[1]2.报价结算清单'!$F$2:$F$578,$A125,'[1]2.报价结算清单'!$N$2:$N$578)</f>
        <v>#VALUE!</v>
      </c>
      <c r="I125" s="41" t="e">
        <f>SUMIF('[1]2.报价结算清单'!$F$2:$F$578,A125,'[1]2.报价结算清单'!$P$2:$P$578)</f>
        <v>#VALUE!</v>
      </c>
    </row>
    <row r="126" ht="14" spans="1:9">
      <c r="A126" s="33" t="s">
        <v>2573</v>
      </c>
      <c r="B126" s="34" t="s">
        <v>2142</v>
      </c>
      <c r="C126" s="34" t="s">
        <v>2280</v>
      </c>
      <c r="D126" s="35" t="s">
        <v>2143</v>
      </c>
      <c r="E126" s="34" t="s">
        <v>141</v>
      </c>
      <c r="F126" s="38">
        <v>275.6</v>
      </c>
      <c r="G126" s="39" t="e">
        <f>SUMIF('[1]2.报价结算清单'!$F$2:$F$578,$A126,'[1]2.报价结算清单'!$L$2:$L$578)</f>
        <v>#VALUE!</v>
      </c>
      <c r="H126" s="39" t="e">
        <f>SUMIF('[1]2.报价结算清单'!$F$2:$F$578,$A126,'[1]2.报价结算清单'!$N$2:$N$578)</f>
        <v>#VALUE!</v>
      </c>
      <c r="I126" s="41" t="e">
        <f>SUMIF('[1]2.报价结算清单'!$F$2:$F$578,A126,'[1]2.报价结算清单'!$P$2:$P$578)</f>
        <v>#VALUE!</v>
      </c>
    </row>
    <row r="127" ht="14" spans="1:9">
      <c r="A127" s="33" t="s">
        <v>2574</v>
      </c>
      <c r="B127" s="34" t="s">
        <v>1500</v>
      </c>
      <c r="C127" s="34" t="s">
        <v>2280</v>
      </c>
      <c r="D127" s="35" t="s">
        <v>1501</v>
      </c>
      <c r="E127" s="34" t="s">
        <v>141</v>
      </c>
      <c r="F127" s="38">
        <v>95.4</v>
      </c>
      <c r="G127" s="39" t="e">
        <f>SUMIF('[1]2.报价结算清单'!$F$2:$F$578,$A127,'[1]2.报价结算清单'!$L$2:$L$578)</f>
        <v>#VALUE!</v>
      </c>
      <c r="H127" s="39" t="e">
        <f>SUMIF('[1]2.报价结算清单'!$F$2:$F$578,$A127,'[1]2.报价结算清单'!$N$2:$N$578)</f>
        <v>#VALUE!</v>
      </c>
      <c r="I127" s="41" t="e">
        <f>SUMIF('[1]2.报价结算清单'!$F$2:$F$578,A127,'[1]2.报价结算清单'!$P$2:$P$578)</f>
        <v>#VALUE!</v>
      </c>
    </row>
    <row r="128" ht="14" spans="1:9">
      <c r="A128" s="33" t="s">
        <v>2575</v>
      </c>
      <c r="B128" s="34" t="s">
        <v>411</v>
      </c>
      <c r="C128" s="34" t="s">
        <v>2280</v>
      </c>
      <c r="D128" s="35" t="s">
        <v>412</v>
      </c>
      <c r="E128" s="34" t="s">
        <v>39</v>
      </c>
      <c r="F128" s="38">
        <v>266.67</v>
      </c>
      <c r="G128" s="39" t="e">
        <f>SUMIF('[1]2.报价结算清单'!$F$2:$F$578,$A128,'[1]2.报价结算清单'!$L$2:$L$578)</f>
        <v>#VALUE!</v>
      </c>
      <c r="H128" s="39" t="e">
        <f>SUMIF('[1]2.报价结算清单'!$F$2:$F$578,$A128,'[1]2.报价结算清单'!$N$2:$N$578)</f>
        <v>#VALUE!</v>
      </c>
      <c r="I128" s="41" t="e">
        <f>SUMIF('[1]2.报价结算清单'!$F$2:$F$578,A128,'[1]2.报价结算清单'!$P$2:$P$578)</f>
        <v>#VALUE!</v>
      </c>
    </row>
    <row r="129" ht="14" spans="1:9">
      <c r="A129" s="33" t="s">
        <v>2576</v>
      </c>
      <c r="B129" s="34" t="s">
        <v>764</v>
      </c>
      <c r="C129" s="34" t="s">
        <v>2280</v>
      </c>
      <c r="D129" s="35" t="s">
        <v>765</v>
      </c>
      <c r="E129" s="34" t="s">
        <v>141</v>
      </c>
      <c r="F129" s="38">
        <v>979.44</v>
      </c>
      <c r="G129" s="39" t="e">
        <f>SUMIF('[1]2.报价结算清单'!$F$2:$F$578,$A129,'[1]2.报价结算清单'!$L$2:$L$578)</f>
        <v>#VALUE!</v>
      </c>
      <c r="H129" s="39" t="e">
        <f>SUMIF('[1]2.报价结算清单'!$F$2:$F$578,$A129,'[1]2.报价结算清单'!$N$2:$N$578)</f>
        <v>#VALUE!</v>
      </c>
      <c r="I129" s="41" t="e">
        <f>SUMIF('[1]2.报价结算清单'!$F$2:$F$578,A129,'[1]2.报价结算清单'!$P$2:$P$578)</f>
        <v>#VALUE!</v>
      </c>
    </row>
    <row r="130" ht="14" spans="1:9">
      <c r="A130" s="33" t="s">
        <v>2577</v>
      </c>
      <c r="B130" s="34" t="s">
        <v>1201</v>
      </c>
      <c r="C130" s="34" t="s">
        <v>2280</v>
      </c>
      <c r="D130" s="35" t="s">
        <v>1202</v>
      </c>
      <c r="E130" s="34" t="s">
        <v>141</v>
      </c>
      <c r="F130" s="38">
        <v>816.2</v>
      </c>
      <c r="G130" s="39" t="e">
        <f>SUMIF('[1]2.报价结算清单'!$F$2:$F$578,$A130,'[1]2.报价结算清单'!$L$2:$L$578)</f>
        <v>#VALUE!</v>
      </c>
      <c r="H130" s="39" t="e">
        <f>SUMIF('[1]2.报价结算清单'!$F$2:$F$578,$A130,'[1]2.报价结算清单'!$N$2:$N$578)</f>
        <v>#VALUE!</v>
      </c>
      <c r="I130" s="41" t="e">
        <f>SUMIF('[1]2.报价结算清单'!$F$2:$F$578,A130,'[1]2.报价结算清单'!$P$2:$P$578)</f>
        <v>#VALUE!</v>
      </c>
    </row>
    <row r="131" ht="14" spans="1:9">
      <c r="A131" s="33" t="s">
        <v>2578</v>
      </c>
      <c r="B131" s="34" t="s">
        <v>599</v>
      </c>
      <c r="C131" s="34" t="s">
        <v>2280</v>
      </c>
      <c r="D131" s="35" t="s">
        <v>600</v>
      </c>
      <c r="E131" s="34" t="s">
        <v>141</v>
      </c>
      <c r="F131" s="38">
        <v>652.96</v>
      </c>
      <c r="G131" s="39" t="e">
        <f>SUMIF('[1]2.报价结算清单'!$F$2:$F$578,$A131,'[1]2.报价结算清单'!$L$2:$L$578)</f>
        <v>#VALUE!</v>
      </c>
      <c r="H131" s="39" t="e">
        <f>SUMIF('[1]2.报价结算清单'!$F$2:$F$578,$A131,'[1]2.报价结算清单'!$N$2:$N$578)</f>
        <v>#VALUE!</v>
      </c>
      <c r="I131" s="41" t="e">
        <f>SUMIF('[1]2.报价结算清单'!$F$2:$F$578,A131,'[1]2.报价结算清单'!$P$2:$P$578)</f>
        <v>#VALUE!</v>
      </c>
    </row>
    <row r="132" ht="14" spans="1:9">
      <c r="A132" s="33" t="s">
        <v>2579</v>
      </c>
      <c r="B132" s="34" t="s">
        <v>816</v>
      </c>
      <c r="C132" s="34" t="s">
        <v>2280</v>
      </c>
      <c r="D132" s="35" t="s">
        <v>817</v>
      </c>
      <c r="E132" s="34" t="s">
        <v>141</v>
      </c>
      <c r="F132" s="38">
        <v>816.2</v>
      </c>
      <c r="G132" s="39" t="e">
        <f>SUMIF('[1]2.报价结算清单'!$F$2:$F$578,$A132,'[1]2.报价结算清单'!$L$2:$L$578)</f>
        <v>#VALUE!</v>
      </c>
      <c r="H132" s="39" t="e">
        <f>SUMIF('[1]2.报价结算清单'!$F$2:$F$578,$A132,'[1]2.报价结算清单'!$N$2:$N$578)</f>
        <v>#VALUE!</v>
      </c>
      <c r="I132" s="41" t="e">
        <f>SUMIF('[1]2.报价结算清单'!$F$2:$F$578,A132,'[1]2.报价结算清单'!$P$2:$P$578)</f>
        <v>#VALUE!</v>
      </c>
    </row>
    <row r="133" ht="14" spans="1:9">
      <c r="A133" s="33" t="s">
        <v>2580</v>
      </c>
      <c r="B133" s="34" t="s">
        <v>1101</v>
      </c>
      <c r="C133" s="34" t="s">
        <v>2280</v>
      </c>
      <c r="D133" s="35" t="s">
        <v>1102</v>
      </c>
      <c r="E133" s="34" t="s">
        <v>141</v>
      </c>
      <c r="F133" s="38">
        <v>848</v>
      </c>
      <c r="G133" s="39" t="e">
        <f>SUMIF('[1]2.报价结算清单'!$F$2:$F$578,$A133,'[1]2.报价结算清单'!$L$2:$L$578)</f>
        <v>#VALUE!</v>
      </c>
      <c r="H133" s="39" t="e">
        <f>SUMIF('[1]2.报价结算清单'!$F$2:$F$578,$A133,'[1]2.报价结算清单'!$N$2:$N$578)</f>
        <v>#VALUE!</v>
      </c>
      <c r="I133" s="41" t="e">
        <f>SUMIF('[1]2.报价结算清单'!$F$2:$F$578,A133,'[1]2.报价结算清单'!$P$2:$P$578)</f>
        <v>#VALUE!</v>
      </c>
    </row>
    <row r="134" ht="14" spans="1:9">
      <c r="A134" s="33" t="s">
        <v>2581</v>
      </c>
      <c r="B134" s="34" t="s">
        <v>716</v>
      </c>
      <c r="C134" s="34" t="s">
        <v>2280</v>
      </c>
      <c r="D134" s="35" t="s">
        <v>717</v>
      </c>
      <c r="E134" s="34" t="s">
        <v>39</v>
      </c>
      <c r="F134" s="38">
        <v>636</v>
      </c>
      <c r="G134" s="39" t="e">
        <f>SUMIF('[1]2.报价结算清单'!$F$2:$F$578,$A134,'[1]2.报价结算清单'!$L$2:$L$578)</f>
        <v>#VALUE!</v>
      </c>
      <c r="H134" s="39" t="e">
        <f>SUMIF('[1]2.报价结算清单'!$F$2:$F$578,$A134,'[1]2.报价结算清单'!$N$2:$N$578)</f>
        <v>#VALUE!</v>
      </c>
      <c r="I134" s="41" t="e">
        <f>SUMIF('[1]2.报价结算清单'!$F$2:$F$578,A134,'[1]2.报价结算清单'!$P$2:$P$578)</f>
        <v>#VALUE!</v>
      </c>
    </row>
    <row r="135" ht="14" spans="1:9">
      <c r="A135" s="33" t="s">
        <v>2582</v>
      </c>
      <c r="B135" s="34" t="s">
        <v>374</v>
      </c>
      <c r="C135" s="34" t="s">
        <v>2280</v>
      </c>
      <c r="D135" s="35" t="s">
        <v>375</v>
      </c>
      <c r="E135" s="34" t="s">
        <v>39</v>
      </c>
      <c r="F135" s="38">
        <v>848</v>
      </c>
      <c r="G135" s="39" t="e">
        <f>SUMIF('[1]2.报价结算清单'!$F$2:$F$578,$A135,'[1]2.报价结算清单'!$L$2:$L$578)</f>
        <v>#VALUE!</v>
      </c>
      <c r="H135" s="39" t="e">
        <f>SUMIF('[1]2.报价结算清单'!$F$2:$F$578,$A135,'[1]2.报价结算清单'!$N$2:$N$578)</f>
        <v>#VALUE!</v>
      </c>
      <c r="I135" s="41" t="e">
        <f>SUMIF('[1]2.报价结算清单'!$F$2:$F$578,A135,'[1]2.报价结算清单'!$P$2:$P$578)</f>
        <v>#VALUE!</v>
      </c>
    </row>
    <row r="136" ht="14" spans="1:9">
      <c r="A136" s="33" t="s">
        <v>2583</v>
      </c>
      <c r="B136" s="34" t="s">
        <v>1408</v>
      </c>
      <c r="C136" s="34" t="s">
        <v>2280</v>
      </c>
      <c r="D136" s="35" t="s">
        <v>1409</v>
      </c>
      <c r="E136" s="34" t="s">
        <v>141</v>
      </c>
      <c r="F136" s="38">
        <v>636</v>
      </c>
      <c r="G136" s="39" t="e">
        <f>SUMIF('[1]2.报价结算清单'!$F$2:$F$578,$A136,'[1]2.报价结算清单'!$L$2:$L$578)</f>
        <v>#VALUE!</v>
      </c>
      <c r="H136" s="39" t="e">
        <f>SUMIF('[1]2.报价结算清单'!$F$2:$F$578,$A136,'[1]2.报价结算清单'!$N$2:$N$578)</f>
        <v>#VALUE!</v>
      </c>
      <c r="I136" s="41" t="e">
        <f>SUMIF('[1]2.报价结算清单'!$F$2:$F$578,A136,'[1]2.报价结算清单'!$P$2:$P$578)</f>
        <v>#VALUE!</v>
      </c>
    </row>
    <row r="137" ht="14" spans="1:9">
      <c r="A137" s="33" t="s">
        <v>2584</v>
      </c>
      <c r="B137" s="34" t="s">
        <v>1193</v>
      </c>
      <c r="C137" s="34" t="s">
        <v>2280</v>
      </c>
      <c r="D137" s="35" t="s">
        <v>1194</v>
      </c>
      <c r="E137" s="34" t="s">
        <v>54</v>
      </c>
      <c r="F137" s="38">
        <v>37</v>
      </c>
      <c r="G137" s="39" t="e">
        <f>SUMIF('[1]2.报价结算清单'!$F$2:$F$578,$A137,'[1]2.报价结算清单'!$L$2:$L$578)</f>
        <v>#VALUE!</v>
      </c>
      <c r="H137" s="39" t="e">
        <f>SUMIF('[1]2.报价结算清单'!$F$2:$F$578,$A137,'[1]2.报价结算清单'!$N$2:$N$578)</f>
        <v>#VALUE!</v>
      </c>
      <c r="I137" s="41" t="e">
        <f>SUMIF('[1]2.报价结算清单'!$F$2:$F$578,A137,'[1]2.报价结算清单'!$P$2:$P$578)</f>
        <v>#VALUE!</v>
      </c>
    </row>
    <row r="138" ht="14" spans="1:9">
      <c r="A138" s="33" t="s">
        <v>2585</v>
      </c>
      <c r="B138" s="34" t="s">
        <v>880</v>
      </c>
      <c r="C138" s="34" t="s">
        <v>2280</v>
      </c>
      <c r="D138" s="35" t="s">
        <v>881</v>
      </c>
      <c r="E138" s="34" t="s">
        <v>54</v>
      </c>
      <c r="F138" s="38">
        <v>53</v>
      </c>
      <c r="G138" s="39" t="e">
        <f>SUMIF('[1]2.报价结算清单'!$F$2:$F$578,$A138,'[1]2.报价结算清单'!$L$2:$L$578)</f>
        <v>#VALUE!</v>
      </c>
      <c r="H138" s="39" t="e">
        <f>SUMIF('[1]2.报价结算清单'!$F$2:$F$578,$A138,'[1]2.报价结算清单'!$N$2:$N$578)</f>
        <v>#VALUE!</v>
      </c>
      <c r="I138" s="41" t="e">
        <f>SUMIF('[1]2.报价结算清单'!$F$2:$F$578,A138,'[1]2.报价结算清单'!$P$2:$P$578)</f>
        <v>#VALUE!</v>
      </c>
    </row>
    <row r="139" ht="14" spans="1:9">
      <c r="A139" s="33" t="s">
        <v>2586</v>
      </c>
      <c r="B139" s="34" t="s">
        <v>1636</v>
      </c>
      <c r="C139" s="34" t="s">
        <v>2280</v>
      </c>
      <c r="D139" s="35" t="s">
        <v>1637</v>
      </c>
      <c r="E139" s="34" t="s">
        <v>54</v>
      </c>
      <c r="F139" s="38">
        <v>47</v>
      </c>
      <c r="G139" s="39" t="e">
        <f>SUMIF('[1]2.报价结算清单'!$F$2:$F$578,$A139,'[1]2.报价结算清单'!$L$2:$L$578)</f>
        <v>#VALUE!</v>
      </c>
      <c r="H139" s="39" t="e">
        <f>SUMIF('[1]2.报价结算清单'!$F$2:$F$578,$A139,'[1]2.报价结算清单'!$N$2:$N$578)</f>
        <v>#VALUE!</v>
      </c>
      <c r="I139" s="41" t="e">
        <f>SUMIF('[1]2.报价结算清单'!$F$2:$F$578,A139,'[1]2.报价结算清单'!$P$2:$P$578)</f>
        <v>#VALUE!</v>
      </c>
    </row>
    <row r="140" ht="14" spans="1:9">
      <c r="A140" s="33" t="s">
        <v>2587</v>
      </c>
      <c r="B140" s="34" t="s">
        <v>1412</v>
      </c>
      <c r="C140" s="34" t="s">
        <v>2280</v>
      </c>
      <c r="D140" s="35" t="s">
        <v>1413</v>
      </c>
      <c r="E140" s="34" t="s">
        <v>90</v>
      </c>
      <c r="F140" s="38">
        <v>93.28</v>
      </c>
      <c r="G140" s="39" t="e">
        <f>SUMIF('[1]2.报价结算清单'!$F$2:$F$578,$A140,'[1]2.报价结算清单'!$L$2:$L$578)</f>
        <v>#VALUE!</v>
      </c>
      <c r="H140" s="39" t="e">
        <f>SUMIF('[1]2.报价结算清单'!$F$2:$F$578,$A140,'[1]2.报价结算清单'!$N$2:$N$578)</f>
        <v>#VALUE!</v>
      </c>
      <c r="I140" s="41" t="e">
        <f>SUMIF('[1]2.报价结算清单'!$F$2:$F$578,A140,'[1]2.报价结算清单'!$P$2:$P$578)</f>
        <v>#VALUE!</v>
      </c>
    </row>
    <row r="141" ht="14" spans="1:9">
      <c r="A141" s="33" t="s">
        <v>2588</v>
      </c>
      <c r="B141" s="34" t="s">
        <v>1484</v>
      </c>
      <c r="C141" s="34" t="s">
        <v>2280</v>
      </c>
      <c r="D141" s="35" t="s">
        <v>1485</v>
      </c>
      <c r="E141" s="34" t="s">
        <v>90</v>
      </c>
      <c r="F141" s="38">
        <v>116.6</v>
      </c>
      <c r="G141" s="39" t="e">
        <f>SUMIF('[1]2.报价结算清单'!$F$2:$F$578,$A141,'[1]2.报价结算清单'!$L$2:$L$578)</f>
        <v>#VALUE!</v>
      </c>
      <c r="H141" s="39" t="e">
        <f>SUMIF('[1]2.报价结算清单'!$F$2:$F$578,$A141,'[1]2.报价结算清单'!$N$2:$N$578)</f>
        <v>#VALUE!</v>
      </c>
      <c r="I141" s="41" t="e">
        <f>SUMIF('[1]2.报价结算清单'!$F$2:$F$578,A141,'[1]2.报价结算清单'!$P$2:$P$578)</f>
        <v>#VALUE!</v>
      </c>
    </row>
    <row r="142" ht="14" spans="1:9">
      <c r="A142" s="33" t="s">
        <v>2589</v>
      </c>
      <c r="B142" s="34" t="s">
        <v>207</v>
      </c>
      <c r="C142" s="34" t="s">
        <v>2280</v>
      </c>
      <c r="D142" s="35" t="s">
        <v>208</v>
      </c>
      <c r="E142" s="34" t="s">
        <v>39</v>
      </c>
      <c r="F142" s="38">
        <v>424</v>
      </c>
      <c r="G142" s="39" t="e">
        <f>SUMIF('[1]2.报价结算清单'!$F$2:$F$578,$A142,'[1]2.报价结算清单'!$L$2:$L$578)</f>
        <v>#VALUE!</v>
      </c>
      <c r="H142" s="39" t="e">
        <f>SUMIF('[1]2.报价结算清单'!$F$2:$F$578,$A142,'[1]2.报价结算清单'!$N$2:$N$578)</f>
        <v>#VALUE!</v>
      </c>
      <c r="I142" s="41" t="e">
        <f>SUMIF('[1]2.报价结算清单'!$F$2:$F$578,A142,'[1]2.报价结算清单'!$P$2:$P$578)</f>
        <v>#VALUE!</v>
      </c>
    </row>
    <row r="143" ht="14" spans="1:9">
      <c r="A143" s="33" t="s">
        <v>2590</v>
      </c>
      <c r="B143" s="34" t="s">
        <v>1588</v>
      </c>
      <c r="C143" s="34" t="s">
        <v>2280</v>
      </c>
      <c r="D143" s="35" t="s">
        <v>1589</v>
      </c>
      <c r="E143" s="34" t="s">
        <v>39</v>
      </c>
      <c r="F143" s="38">
        <v>530</v>
      </c>
      <c r="G143" s="39" t="e">
        <f>SUMIF('[1]2.报价结算清单'!$F$2:$F$578,$A143,'[1]2.报价结算清单'!$L$2:$L$578)</f>
        <v>#VALUE!</v>
      </c>
      <c r="H143" s="39" t="e">
        <f>SUMIF('[1]2.报价结算清单'!$F$2:$F$578,$A143,'[1]2.报价结算清单'!$N$2:$N$578)</f>
        <v>#VALUE!</v>
      </c>
      <c r="I143" s="41" t="e">
        <f>SUMIF('[1]2.报价结算清单'!$F$2:$F$578,A143,'[1]2.报价结算清单'!$P$2:$P$578)</f>
        <v>#VALUE!</v>
      </c>
    </row>
    <row r="144" ht="14" spans="1:9">
      <c r="A144" s="33" t="s">
        <v>2591</v>
      </c>
      <c r="B144" s="34" t="s">
        <v>394</v>
      </c>
      <c r="C144" s="34" t="s">
        <v>2280</v>
      </c>
      <c r="D144" s="35" t="s">
        <v>395</v>
      </c>
      <c r="E144" s="34" t="s">
        <v>39</v>
      </c>
      <c r="F144" s="38">
        <v>318</v>
      </c>
      <c r="G144" s="39" t="e">
        <f>SUMIF('[1]2.报价结算清单'!$F$2:$F$578,$A144,'[1]2.报价结算清单'!$L$2:$L$578)</f>
        <v>#VALUE!</v>
      </c>
      <c r="H144" s="39" t="e">
        <f>SUMIF('[1]2.报价结算清单'!$F$2:$F$578,$A144,'[1]2.报价结算清单'!$N$2:$N$578)</f>
        <v>#VALUE!</v>
      </c>
      <c r="I144" s="41" t="e">
        <f>SUMIF('[1]2.报价结算清单'!$F$2:$F$578,A144,'[1]2.报价结算清单'!$P$2:$P$578)</f>
        <v>#VALUE!</v>
      </c>
    </row>
    <row r="145" ht="14" spans="1:9">
      <c r="A145" s="33" t="s">
        <v>2592</v>
      </c>
      <c r="B145" s="34" t="s">
        <v>1141</v>
      </c>
      <c r="C145" s="34" t="s">
        <v>2280</v>
      </c>
      <c r="D145" s="35" t="s">
        <v>1142</v>
      </c>
      <c r="E145" s="34" t="s">
        <v>39</v>
      </c>
      <c r="F145" s="38">
        <v>445</v>
      </c>
      <c r="G145" s="39" t="e">
        <f>SUMIF('[1]2.报价结算清单'!$F$2:$F$578,$A145,'[1]2.报价结算清单'!$L$2:$L$578)</f>
        <v>#VALUE!</v>
      </c>
      <c r="H145" s="39" t="e">
        <f>SUMIF('[1]2.报价结算清单'!$F$2:$F$578,$A145,'[1]2.报价结算清单'!$N$2:$N$578)</f>
        <v>#VALUE!</v>
      </c>
      <c r="I145" s="41" t="e">
        <f>SUMIF('[1]2.报价结算清单'!$F$2:$F$578,A145,'[1]2.报价结算清单'!$P$2:$P$578)</f>
        <v>#VALUE!</v>
      </c>
    </row>
    <row r="146" ht="14" spans="1:9">
      <c r="A146" s="33" t="s">
        <v>2593</v>
      </c>
      <c r="B146" s="34" t="s">
        <v>1045</v>
      </c>
      <c r="C146" s="34" t="s">
        <v>2280</v>
      </c>
      <c r="D146" s="35" t="s">
        <v>1046</v>
      </c>
      <c r="E146" s="34" t="s">
        <v>141</v>
      </c>
      <c r="F146" s="38">
        <v>551</v>
      </c>
      <c r="G146" s="39" t="e">
        <f>SUMIF('[1]2.报价结算清单'!$F$2:$F$578,$A146,'[1]2.报价结算清单'!$L$2:$L$578)</f>
        <v>#VALUE!</v>
      </c>
      <c r="H146" s="39" t="e">
        <f>SUMIF('[1]2.报价结算清单'!$F$2:$F$578,$A146,'[1]2.报价结算清单'!$N$2:$N$578)</f>
        <v>#VALUE!</v>
      </c>
      <c r="I146" s="41" t="e">
        <f>SUMIF('[1]2.报价结算清单'!$F$2:$F$578,A146,'[1]2.报价结算清单'!$P$2:$P$578)</f>
        <v>#VALUE!</v>
      </c>
    </row>
    <row r="147" ht="14" spans="1:9">
      <c r="A147" s="33" t="s">
        <v>2594</v>
      </c>
      <c r="B147" s="34" t="s">
        <v>936</v>
      </c>
      <c r="C147" s="34" t="s">
        <v>2280</v>
      </c>
      <c r="D147" s="35" t="s">
        <v>937</v>
      </c>
      <c r="E147" s="34" t="s">
        <v>141</v>
      </c>
      <c r="F147" s="38">
        <v>636</v>
      </c>
      <c r="G147" s="39" t="e">
        <f>SUMIF('[1]2.报价结算清单'!$F$2:$F$578,$A147,'[1]2.报价结算清单'!$L$2:$L$578)</f>
        <v>#VALUE!</v>
      </c>
      <c r="H147" s="39" t="e">
        <f>SUMIF('[1]2.报价结算清单'!$F$2:$F$578,$A147,'[1]2.报价结算清单'!$N$2:$N$578)</f>
        <v>#VALUE!</v>
      </c>
      <c r="I147" s="41" t="e">
        <f>SUMIF('[1]2.报价结算清单'!$F$2:$F$578,A147,'[1]2.报价结算清单'!$P$2:$P$578)</f>
        <v>#VALUE!</v>
      </c>
    </row>
    <row r="148" ht="14" spans="1:9">
      <c r="A148" s="33" t="s">
        <v>2595</v>
      </c>
      <c r="B148" s="34" t="s">
        <v>1949</v>
      </c>
      <c r="C148" s="34" t="s">
        <v>2280</v>
      </c>
      <c r="D148" s="35" t="s">
        <v>1950</v>
      </c>
      <c r="E148" s="34" t="s">
        <v>141</v>
      </c>
      <c r="F148" s="38">
        <v>848</v>
      </c>
      <c r="G148" s="39" t="e">
        <f>SUMIF('[1]2.报价结算清单'!$F$2:$F$578,$A148,'[1]2.报价结算清单'!$L$2:$L$578)</f>
        <v>#VALUE!</v>
      </c>
      <c r="H148" s="39" t="e">
        <f>SUMIF('[1]2.报价结算清单'!$F$2:$F$578,$A148,'[1]2.报价结算清单'!$N$2:$N$578)</f>
        <v>#VALUE!</v>
      </c>
      <c r="I148" s="41" t="e">
        <f>SUMIF('[1]2.报价结算清单'!$F$2:$F$578,A148,'[1]2.报价结算清单'!$P$2:$P$578)</f>
        <v>#VALUE!</v>
      </c>
    </row>
    <row r="149" ht="14" spans="1:9">
      <c r="A149" s="33" t="s">
        <v>2596</v>
      </c>
      <c r="B149" s="34" t="s">
        <v>748</v>
      </c>
      <c r="C149" s="34" t="s">
        <v>2280</v>
      </c>
      <c r="D149" s="35" t="s">
        <v>749</v>
      </c>
      <c r="E149" s="34" t="s">
        <v>90</v>
      </c>
      <c r="F149" s="38">
        <v>106</v>
      </c>
      <c r="G149" s="39" t="e">
        <f>SUMIF('[1]2.报价结算清单'!$F$2:$F$578,$A149,'[1]2.报价结算清单'!$L$2:$L$578)</f>
        <v>#VALUE!</v>
      </c>
      <c r="H149" s="39" t="e">
        <f>SUMIF('[1]2.报价结算清单'!$F$2:$F$578,$A149,'[1]2.报价结算清单'!$N$2:$N$578)</f>
        <v>#VALUE!</v>
      </c>
      <c r="I149" s="41" t="e">
        <f>SUMIF('[1]2.报价结算清单'!$F$2:$F$578,A149,'[1]2.报价结算清单'!$P$2:$P$578)</f>
        <v>#VALUE!</v>
      </c>
    </row>
    <row r="150" ht="14" spans="1:9">
      <c r="A150" s="33" t="s">
        <v>2597</v>
      </c>
      <c r="B150" s="34" t="s">
        <v>1953</v>
      </c>
      <c r="C150" s="34" t="s">
        <v>2280</v>
      </c>
      <c r="D150" s="35" t="s">
        <v>1954</v>
      </c>
      <c r="E150" s="34" t="s">
        <v>90</v>
      </c>
      <c r="F150" s="38">
        <v>742</v>
      </c>
      <c r="G150" s="39" t="e">
        <f>SUMIF('[1]2.报价结算清单'!$F$2:$F$578,$A150,'[1]2.报价结算清单'!$L$2:$L$578)</f>
        <v>#VALUE!</v>
      </c>
      <c r="H150" s="39" t="e">
        <f>SUMIF('[1]2.报价结算清单'!$F$2:$F$578,$A150,'[1]2.报价结算清单'!$N$2:$N$578)</f>
        <v>#VALUE!</v>
      </c>
      <c r="I150" s="41" t="e">
        <f>SUMIF('[1]2.报价结算清单'!$F$2:$F$578,A150,'[1]2.报价结算清单'!$P$2:$P$578)</f>
        <v>#VALUE!</v>
      </c>
    </row>
    <row r="151" ht="14" spans="1:9">
      <c r="A151" s="33" t="s">
        <v>2598</v>
      </c>
      <c r="B151" s="34" t="s">
        <v>2022</v>
      </c>
      <c r="C151" s="34" t="s">
        <v>2280</v>
      </c>
      <c r="D151" s="35" t="s">
        <v>2023</v>
      </c>
      <c r="E151" s="34" t="s">
        <v>90</v>
      </c>
      <c r="F151" s="38">
        <v>254.4</v>
      </c>
      <c r="G151" s="39" t="e">
        <f>SUMIF('[1]2.报价结算清单'!$F$2:$F$578,$A151,'[1]2.报价结算清单'!$L$2:$L$578)</f>
        <v>#VALUE!</v>
      </c>
      <c r="H151" s="39" t="e">
        <f>SUMIF('[1]2.报价结算清单'!$F$2:$F$578,$A151,'[1]2.报价结算清单'!$N$2:$N$578)</f>
        <v>#VALUE!</v>
      </c>
      <c r="I151" s="41" t="e">
        <f>SUMIF('[1]2.报价结算清单'!$F$2:$F$578,A151,'[1]2.报价结算清单'!$P$2:$P$578)</f>
        <v>#VALUE!</v>
      </c>
    </row>
    <row r="152" ht="28" spans="1:9">
      <c r="A152" s="33" t="s">
        <v>2599</v>
      </c>
      <c r="B152" s="34" t="s">
        <v>1001</v>
      </c>
      <c r="C152" s="34" t="s">
        <v>2280</v>
      </c>
      <c r="D152" s="35" t="s">
        <v>1002</v>
      </c>
      <c r="E152" s="34" t="s">
        <v>90</v>
      </c>
      <c r="F152" s="38">
        <v>237.44</v>
      </c>
      <c r="G152" s="39" t="e">
        <f>SUMIF('[1]2.报价结算清单'!$F$2:$F$578,$A152,'[1]2.报价结算清单'!$L$2:$L$578)</f>
        <v>#VALUE!</v>
      </c>
      <c r="H152" s="39" t="e">
        <f>SUMIF('[1]2.报价结算清单'!$F$2:$F$578,$A152,'[1]2.报价结算清单'!$N$2:$N$578)</f>
        <v>#VALUE!</v>
      </c>
      <c r="I152" s="41" t="e">
        <f>SUMIF('[1]2.报价结算清单'!$F$2:$F$578,A152,'[1]2.报价结算清单'!$P$2:$P$578)</f>
        <v>#VALUE!</v>
      </c>
    </row>
    <row r="153" ht="28" spans="1:9">
      <c r="A153" s="33" t="s">
        <v>2600</v>
      </c>
      <c r="B153" s="34" t="s">
        <v>1676</v>
      </c>
      <c r="C153" s="34" t="s">
        <v>2280</v>
      </c>
      <c r="D153" s="35" t="s">
        <v>1677</v>
      </c>
      <c r="E153" s="34" t="s">
        <v>90</v>
      </c>
      <c r="F153" s="38">
        <v>424</v>
      </c>
      <c r="G153" s="39" t="e">
        <f>SUMIF('[1]2.报价结算清单'!$F$2:$F$578,$A153,'[1]2.报价结算清单'!$L$2:$L$578)</f>
        <v>#VALUE!</v>
      </c>
      <c r="H153" s="39" t="e">
        <f>SUMIF('[1]2.报价结算清单'!$F$2:$F$578,$A153,'[1]2.报价结算清单'!$N$2:$N$578)</f>
        <v>#VALUE!</v>
      </c>
      <c r="I153" s="41" t="e">
        <f>SUMIF('[1]2.报价结算清单'!$F$2:$F$578,A153,'[1]2.报价结算清单'!$P$2:$P$578)</f>
        <v>#VALUE!</v>
      </c>
    </row>
    <row r="154" ht="14" spans="1:9">
      <c r="A154" s="33" t="s">
        <v>2601</v>
      </c>
      <c r="B154" s="34" t="s">
        <v>2150</v>
      </c>
      <c r="C154" s="34" t="s">
        <v>2280</v>
      </c>
      <c r="D154" s="35" t="s">
        <v>2151</v>
      </c>
      <c r="E154" s="34" t="s">
        <v>237</v>
      </c>
      <c r="F154" s="38">
        <v>93.33</v>
      </c>
      <c r="G154" s="39" t="e">
        <f>SUMIF('[1]2.报价结算清单'!$F$2:$F$578,$A154,'[1]2.报价结算清单'!$L$2:$L$578)</f>
        <v>#VALUE!</v>
      </c>
      <c r="H154" s="39" t="e">
        <f>SUMIF('[1]2.报价结算清单'!$F$2:$F$578,$A154,'[1]2.报价结算清单'!$N$2:$N$578)</f>
        <v>#VALUE!</v>
      </c>
      <c r="I154" s="41" t="e">
        <f>SUMIF('[1]2.报价结算清单'!$F$2:$F$578,A154,'[1]2.报价结算清单'!$P$2:$P$578)</f>
        <v>#VALUE!</v>
      </c>
    </row>
    <row r="155" ht="14" spans="1:9">
      <c r="A155" s="33" t="s">
        <v>2602</v>
      </c>
      <c r="B155" s="34" t="s">
        <v>2215</v>
      </c>
      <c r="C155" s="34" t="s">
        <v>2280</v>
      </c>
      <c r="D155" s="35" t="s">
        <v>2216</v>
      </c>
      <c r="E155" s="34" t="s">
        <v>237</v>
      </c>
      <c r="F155" s="38">
        <v>127.2</v>
      </c>
      <c r="G155" s="39" t="e">
        <f>SUMIF('[1]2.报价结算清单'!$F$2:$F$578,$A155,'[1]2.报价结算清单'!$L$2:$L$578)</f>
        <v>#VALUE!</v>
      </c>
      <c r="H155" s="39" t="e">
        <f>SUMIF('[1]2.报价结算清单'!$F$2:$F$578,$A155,'[1]2.报价结算清单'!$N$2:$N$578)</f>
        <v>#VALUE!</v>
      </c>
      <c r="I155" s="41" t="e">
        <f>SUMIF('[1]2.报价结算清单'!$F$2:$F$578,A155,'[1]2.报价结算清单'!$P$2:$P$578)</f>
        <v>#VALUE!</v>
      </c>
    </row>
    <row r="156" ht="14" spans="1:9">
      <c r="A156" s="33" t="s">
        <v>2603</v>
      </c>
      <c r="B156" s="34" t="s">
        <v>948</v>
      </c>
      <c r="C156" s="34" t="s">
        <v>2280</v>
      </c>
      <c r="D156" s="35" t="s">
        <v>949</v>
      </c>
      <c r="E156" s="34" t="s">
        <v>237</v>
      </c>
      <c r="F156" s="38">
        <v>127.2</v>
      </c>
      <c r="G156" s="39" t="e">
        <f>SUMIF('[1]2.报价结算清单'!$F$2:$F$578,$A156,'[1]2.报价结算清单'!$L$2:$L$578)</f>
        <v>#VALUE!</v>
      </c>
      <c r="H156" s="39" t="e">
        <f>SUMIF('[1]2.报价结算清单'!$F$2:$F$578,$A156,'[1]2.报价结算清单'!$N$2:$N$578)</f>
        <v>#VALUE!</v>
      </c>
      <c r="I156" s="41" t="e">
        <f>SUMIF('[1]2.报价结算清单'!$F$2:$F$578,A156,'[1]2.报价结算清单'!$P$2:$P$578)</f>
        <v>#VALUE!</v>
      </c>
    </row>
    <row r="157" ht="14" spans="1:9">
      <c r="A157" s="33" t="s">
        <v>2604</v>
      </c>
      <c r="B157" s="34" t="s">
        <v>362</v>
      </c>
      <c r="C157" s="34" t="s">
        <v>2280</v>
      </c>
      <c r="D157" s="35" t="s">
        <v>363</v>
      </c>
      <c r="E157" s="34" t="s">
        <v>237</v>
      </c>
      <c r="F157" s="38">
        <v>201.4</v>
      </c>
      <c r="G157" s="39" t="e">
        <f>SUMIF('[1]2.报价结算清单'!$F$2:$F$578,$A157,'[1]2.报价结算清单'!$L$2:$L$578)</f>
        <v>#VALUE!</v>
      </c>
      <c r="H157" s="39" t="e">
        <f>SUMIF('[1]2.报价结算清单'!$F$2:$F$578,$A157,'[1]2.报价结算清单'!$N$2:$N$578)</f>
        <v>#VALUE!</v>
      </c>
      <c r="I157" s="41" t="e">
        <f>SUMIF('[1]2.报价结算清单'!$F$2:$F$578,A157,'[1]2.报价结算清单'!$P$2:$P$578)</f>
        <v>#VALUE!</v>
      </c>
    </row>
    <row r="158" ht="14" spans="1:9">
      <c r="A158" s="33" t="s">
        <v>2605</v>
      </c>
      <c r="B158" s="34" t="s">
        <v>1833</v>
      </c>
      <c r="C158" s="34" t="s">
        <v>2280</v>
      </c>
      <c r="D158" s="35" t="s">
        <v>1834</v>
      </c>
      <c r="E158" s="34" t="s">
        <v>90</v>
      </c>
      <c r="F158" s="38">
        <v>126.67</v>
      </c>
      <c r="G158" s="39" t="e">
        <f>SUMIF('[1]2.报价结算清单'!$F$2:$F$578,$A158,'[1]2.报价结算清单'!$L$2:$L$578)</f>
        <v>#VALUE!</v>
      </c>
      <c r="H158" s="39" t="e">
        <f>SUMIF('[1]2.报价结算清单'!$F$2:$F$578,$A158,'[1]2.报价结算清单'!$N$2:$N$578)</f>
        <v>#VALUE!</v>
      </c>
      <c r="I158" s="41" t="e">
        <f>SUMIF('[1]2.报价结算清单'!$F$2:$F$578,A158,'[1]2.报价结算清单'!$P$2:$P$578)</f>
        <v>#VALUE!</v>
      </c>
    </row>
    <row r="159" ht="14" spans="1:9">
      <c r="A159" s="33" t="s">
        <v>2606</v>
      </c>
      <c r="B159" s="34" t="s">
        <v>792</v>
      </c>
      <c r="C159" s="34" t="s">
        <v>2280</v>
      </c>
      <c r="D159" s="35" t="s">
        <v>793</v>
      </c>
      <c r="E159" s="34" t="s">
        <v>90</v>
      </c>
      <c r="F159" s="38">
        <v>53</v>
      </c>
      <c r="G159" s="39" t="e">
        <f>SUMIF('[1]2.报价结算清单'!$F$2:$F$578,$A159,'[1]2.报价结算清单'!$L$2:$L$578)</f>
        <v>#VALUE!</v>
      </c>
      <c r="H159" s="39" t="e">
        <f>SUMIF('[1]2.报价结算清单'!$F$2:$F$578,$A159,'[1]2.报价结算清单'!$N$2:$N$578)</f>
        <v>#VALUE!</v>
      </c>
      <c r="I159" s="41" t="e">
        <f>SUMIF('[1]2.报价结算清单'!$F$2:$F$578,A159,'[1]2.报价结算清单'!$P$2:$P$578)</f>
        <v>#VALUE!</v>
      </c>
    </row>
    <row r="160" ht="14" spans="1:9">
      <c r="A160" s="33" t="s">
        <v>2607</v>
      </c>
      <c r="B160" s="34" t="s">
        <v>1257</v>
      </c>
      <c r="C160" s="34" t="s">
        <v>2280</v>
      </c>
      <c r="D160" s="35" t="s">
        <v>1258</v>
      </c>
      <c r="E160" s="34" t="s">
        <v>90</v>
      </c>
      <c r="F160" s="38">
        <v>42.4</v>
      </c>
      <c r="G160" s="39" t="e">
        <f>SUMIF('[1]2.报价结算清单'!$F$2:$F$578,$A160,'[1]2.报价结算清单'!$L$2:$L$578)</f>
        <v>#VALUE!</v>
      </c>
      <c r="H160" s="39" t="e">
        <f>SUMIF('[1]2.报价结算清单'!$F$2:$F$578,$A160,'[1]2.报价结算清单'!$N$2:$N$578)</f>
        <v>#VALUE!</v>
      </c>
      <c r="I160" s="41" t="e">
        <f>SUMIF('[1]2.报价结算清单'!$F$2:$F$578,A160,'[1]2.报价结算清单'!$P$2:$P$578)</f>
        <v>#VALUE!</v>
      </c>
    </row>
    <row r="161" ht="14" spans="1:9">
      <c r="A161" s="33" t="s">
        <v>2608</v>
      </c>
      <c r="B161" s="34" t="s">
        <v>1189</v>
      </c>
      <c r="C161" s="34" t="s">
        <v>2280</v>
      </c>
      <c r="D161" s="35" t="s">
        <v>1190</v>
      </c>
      <c r="E161" s="34" t="s">
        <v>90</v>
      </c>
      <c r="F161" s="38">
        <v>31.8</v>
      </c>
      <c r="G161" s="39" t="e">
        <f>SUMIF('[1]2.报价结算清单'!$F$2:$F$578,$A161,'[1]2.报价结算清单'!$L$2:$L$578)</f>
        <v>#VALUE!</v>
      </c>
      <c r="H161" s="39" t="e">
        <f>SUMIF('[1]2.报价结算清单'!$F$2:$F$578,$A161,'[1]2.报价结算清单'!$N$2:$N$578)</f>
        <v>#VALUE!</v>
      </c>
      <c r="I161" s="41" t="e">
        <f>SUMIF('[1]2.报价结算清单'!$F$2:$F$578,A161,'[1]2.报价结算清单'!$P$2:$P$578)</f>
        <v>#VALUE!</v>
      </c>
    </row>
    <row r="162" ht="14" spans="1:9">
      <c r="A162" s="33" t="s">
        <v>2609</v>
      </c>
      <c r="B162" s="34" t="s">
        <v>182</v>
      </c>
      <c r="C162" s="34" t="s">
        <v>2280</v>
      </c>
      <c r="D162" s="35" t="s">
        <v>183</v>
      </c>
      <c r="E162" s="34" t="s">
        <v>44</v>
      </c>
      <c r="F162" s="38">
        <v>171.72</v>
      </c>
      <c r="G162" s="39" t="e">
        <f>SUMIF('[1]2.报价结算清单'!$F$2:$F$578,$A162,'[1]2.报价结算清单'!$L$2:$L$578)</f>
        <v>#VALUE!</v>
      </c>
      <c r="H162" s="39" t="e">
        <f>SUMIF('[1]2.报价结算清单'!$F$2:$F$578,$A162,'[1]2.报价结算清单'!$N$2:$N$578)</f>
        <v>#VALUE!</v>
      </c>
      <c r="I162" s="41" t="e">
        <f>SUMIF('[1]2.报价结算清单'!$F$2:$F$578,A162,'[1]2.报价结算清单'!$P$2:$P$578)</f>
        <v>#VALUE!</v>
      </c>
    </row>
    <row r="163" ht="14" spans="1:9">
      <c r="A163" s="33" t="s">
        <v>2610</v>
      </c>
      <c r="B163" s="34" t="s">
        <v>796</v>
      </c>
      <c r="C163" s="34" t="s">
        <v>2280</v>
      </c>
      <c r="D163" s="35" t="s">
        <v>797</v>
      </c>
      <c r="E163" s="34" t="s">
        <v>44</v>
      </c>
      <c r="F163" s="38">
        <v>116.6</v>
      </c>
      <c r="G163" s="39" t="e">
        <f>SUMIF('[1]2.报价结算清单'!$F$2:$F$578,$A163,'[1]2.报价结算清单'!$L$2:$L$578)</f>
        <v>#VALUE!</v>
      </c>
      <c r="H163" s="39" t="e">
        <f>SUMIF('[1]2.报价结算清单'!$F$2:$F$578,$A163,'[1]2.报价结算清单'!$N$2:$N$578)</f>
        <v>#VALUE!</v>
      </c>
      <c r="I163" s="41" t="e">
        <f>SUMIF('[1]2.报价结算清单'!$F$2:$F$578,A163,'[1]2.报价结算清单'!$P$2:$P$578)</f>
        <v>#VALUE!</v>
      </c>
    </row>
    <row r="164" ht="14" spans="1:9">
      <c r="A164" s="33" t="s">
        <v>2611</v>
      </c>
      <c r="B164" s="34" t="s">
        <v>812</v>
      </c>
      <c r="C164" s="34" t="s">
        <v>2280</v>
      </c>
      <c r="D164" s="35" t="s">
        <v>813</v>
      </c>
      <c r="E164" s="34" t="s">
        <v>39</v>
      </c>
      <c r="F164" s="38">
        <v>45</v>
      </c>
      <c r="G164" s="39" t="e">
        <f>SUMIF('[1]2.报价结算清单'!$F$2:$F$578,$A164,'[1]2.报价结算清单'!$L$2:$L$578)</f>
        <v>#VALUE!</v>
      </c>
      <c r="H164" s="39" t="e">
        <f>SUMIF('[1]2.报价结算清单'!$F$2:$F$578,$A164,'[1]2.报价结算清单'!$N$2:$N$578)</f>
        <v>#VALUE!</v>
      </c>
      <c r="I164" s="41" t="e">
        <f>SUMIF('[1]2.报价结算清单'!$F$2:$F$578,A164,'[1]2.报价结算清单'!$P$2:$P$578)</f>
        <v>#VALUE!</v>
      </c>
    </row>
    <row r="165" ht="14" spans="1:9">
      <c r="A165" s="33" t="s">
        <v>2612</v>
      </c>
      <c r="B165" s="34" t="s">
        <v>427</v>
      </c>
      <c r="C165" s="34" t="s">
        <v>2280</v>
      </c>
      <c r="D165" s="35" t="s">
        <v>428</v>
      </c>
      <c r="E165" s="34" t="s">
        <v>39</v>
      </c>
      <c r="F165" s="38">
        <v>21.2</v>
      </c>
      <c r="G165" s="39" t="e">
        <f>SUMIF('[1]2.报价结算清单'!$F$2:$F$578,$A165,'[1]2.报价结算清单'!$L$2:$L$578)</f>
        <v>#VALUE!</v>
      </c>
      <c r="H165" s="39" t="e">
        <f>SUMIF('[1]2.报价结算清单'!$F$2:$F$578,$A165,'[1]2.报价结算清单'!$N$2:$N$578)</f>
        <v>#VALUE!</v>
      </c>
      <c r="I165" s="41" t="e">
        <f>SUMIF('[1]2.报价结算清单'!$F$2:$F$578,A165,'[1]2.报价结算清单'!$P$2:$P$578)</f>
        <v>#VALUE!</v>
      </c>
    </row>
    <row r="166" ht="14" spans="1:9">
      <c r="A166" s="33" t="s">
        <v>2613</v>
      </c>
      <c r="B166" s="34" t="s">
        <v>590</v>
      </c>
      <c r="C166" s="34" t="s">
        <v>2280</v>
      </c>
      <c r="D166" s="35" t="s">
        <v>591</v>
      </c>
      <c r="E166" s="34" t="s">
        <v>39</v>
      </c>
      <c r="F166" s="38">
        <v>74.2</v>
      </c>
      <c r="G166" s="39" t="e">
        <f>SUMIF('[1]2.报价结算清单'!$F$2:$F$578,$A166,'[1]2.报价结算清单'!$L$2:$L$578)</f>
        <v>#VALUE!</v>
      </c>
      <c r="H166" s="39" t="e">
        <f>SUMIF('[1]2.报价结算清单'!$F$2:$F$578,$A166,'[1]2.报价结算清单'!$N$2:$N$578)</f>
        <v>#VALUE!</v>
      </c>
      <c r="I166" s="41" t="e">
        <f>SUMIF('[1]2.报价结算清单'!$F$2:$F$578,A166,'[1]2.报价结算清单'!$P$2:$P$578)</f>
        <v>#VALUE!</v>
      </c>
    </row>
    <row r="167" ht="14" spans="1:9">
      <c r="A167" s="33" t="s">
        <v>2614</v>
      </c>
      <c r="B167" s="34" t="s">
        <v>1580</v>
      </c>
      <c r="C167" s="34" t="s">
        <v>2280</v>
      </c>
      <c r="D167" s="35" t="s">
        <v>1581</v>
      </c>
      <c r="E167" s="34" t="s">
        <v>39</v>
      </c>
      <c r="F167" s="38">
        <v>127.2</v>
      </c>
      <c r="G167" s="39" t="e">
        <f>SUMIF('[1]2.报价结算清单'!$F$2:$F$578,$A167,'[1]2.报价结算清单'!$L$2:$L$578)</f>
        <v>#VALUE!</v>
      </c>
      <c r="H167" s="39" t="e">
        <f>SUMIF('[1]2.报价结算清单'!$F$2:$F$578,$A167,'[1]2.报价结算清单'!$N$2:$N$578)</f>
        <v>#VALUE!</v>
      </c>
      <c r="I167" s="41" t="e">
        <f>SUMIF('[1]2.报价结算清单'!$F$2:$F$578,A167,'[1]2.报价结算清单'!$P$2:$P$578)</f>
        <v>#VALUE!</v>
      </c>
    </row>
    <row r="168" ht="14" spans="1:9">
      <c r="A168" s="33" t="s">
        <v>2615</v>
      </c>
      <c r="B168" s="34" t="s">
        <v>973</v>
      </c>
      <c r="C168" s="34" t="s">
        <v>2280</v>
      </c>
      <c r="D168" s="35" t="s">
        <v>974</v>
      </c>
      <c r="E168" s="34" t="s">
        <v>39</v>
      </c>
      <c r="F168" s="38">
        <v>127.2</v>
      </c>
      <c r="G168" s="39" t="e">
        <f>SUMIF('[1]2.报价结算清单'!$F$2:$F$578,$A168,'[1]2.报价结算清单'!$L$2:$L$578)</f>
        <v>#VALUE!</v>
      </c>
      <c r="H168" s="39" t="e">
        <f>SUMIF('[1]2.报价结算清单'!$F$2:$F$578,$A168,'[1]2.报价结算清单'!$N$2:$N$578)</f>
        <v>#VALUE!</v>
      </c>
      <c r="I168" s="41" t="e">
        <f>SUMIF('[1]2.报价结算清单'!$F$2:$F$578,A168,'[1]2.报价结算清单'!$P$2:$P$578)</f>
        <v>#VALUE!</v>
      </c>
    </row>
    <row r="169" ht="14" spans="1:9">
      <c r="A169" s="33" t="s">
        <v>2616</v>
      </c>
      <c r="B169" s="34" t="s">
        <v>301</v>
      </c>
      <c r="C169" s="34" t="s">
        <v>2280</v>
      </c>
      <c r="D169" s="35" t="s">
        <v>302</v>
      </c>
      <c r="E169" s="34" t="s">
        <v>39</v>
      </c>
      <c r="F169" s="38">
        <v>148.4</v>
      </c>
      <c r="G169" s="39" t="e">
        <f>SUMIF('[1]2.报价结算清单'!$F$2:$F$578,$A169,'[1]2.报价结算清单'!$L$2:$L$578)</f>
        <v>#VALUE!</v>
      </c>
      <c r="H169" s="39" t="e">
        <f>SUMIF('[1]2.报价结算清单'!$F$2:$F$578,$A169,'[1]2.报价结算清单'!$N$2:$N$578)</f>
        <v>#VALUE!</v>
      </c>
      <c r="I169" s="41" t="e">
        <f>SUMIF('[1]2.报价结算清单'!$F$2:$F$578,A169,'[1]2.报价结算清单'!$P$2:$P$578)</f>
        <v>#VALUE!</v>
      </c>
    </row>
    <row r="170" ht="14" spans="1:9">
      <c r="A170" s="33" t="s">
        <v>2617</v>
      </c>
      <c r="B170" s="34" t="s">
        <v>756</v>
      </c>
      <c r="C170" s="34" t="s">
        <v>2280</v>
      </c>
      <c r="D170" s="35" t="s">
        <v>757</v>
      </c>
      <c r="E170" s="34" t="s">
        <v>39</v>
      </c>
      <c r="F170" s="38">
        <v>105</v>
      </c>
      <c r="G170" s="39" t="e">
        <f>SUMIF('[1]2.报价结算清单'!$F$2:$F$578,$A170,'[1]2.报价结算清单'!$L$2:$L$578)</f>
        <v>#VALUE!</v>
      </c>
      <c r="H170" s="39" t="e">
        <f>SUMIF('[1]2.报价结算清单'!$F$2:$F$578,$A170,'[1]2.报价结算清单'!$N$2:$N$578)</f>
        <v>#VALUE!</v>
      </c>
      <c r="I170" s="41" t="e">
        <f>SUMIF('[1]2.报价结算清单'!$F$2:$F$578,A170,'[1]2.报价结算清单'!$P$2:$P$578)</f>
        <v>#VALUE!</v>
      </c>
    </row>
    <row r="171" ht="14" spans="1:9">
      <c r="A171" s="33" t="s">
        <v>2618</v>
      </c>
      <c r="B171" s="34" t="s">
        <v>423</v>
      </c>
      <c r="C171" s="34" t="s">
        <v>2280</v>
      </c>
      <c r="D171" s="35" t="s">
        <v>424</v>
      </c>
      <c r="E171" s="34" t="s">
        <v>39</v>
      </c>
      <c r="F171" s="38">
        <v>116.67</v>
      </c>
      <c r="G171" s="39" t="e">
        <f>SUMIF('[1]2.报价结算清单'!$F$2:$F$578,$A171,'[1]2.报价结算清单'!$L$2:$L$578)</f>
        <v>#VALUE!</v>
      </c>
      <c r="H171" s="39" t="e">
        <f>SUMIF('[1]2.报价结算清单'!$F$2:$F$578,$A171,'[1]2.报价结算清单'!$N$2:$N$578)</f>
        <v>#VALUE!</v>
      </c>
      <c r="I171" s="41" t="e">
        <f>SUMIF('[1]2.报价结算清单'!$F$2:$F$578,A171,'[1]2.报价结算清单'!$P$2:$P$578)</f>
        <v>#VALUE!</v>
      </c>
    </row>
    <row r="172" ht="14" spans="1:9">
      <c r="A172" s="33" t="s">
        <v>2619</v>
      </c>
      <c r="B172" s="34" t="s">
        <v>1865</v>
      </c>
      <c r="C172" s="34" t="s">
        <v>2280</v>
      </c>
      <c r="D172" s="35" t="s">
        <v>1866</v>
      </c>
      <c r="E172" s="34" t="s">
        <v>141</v>
      </c>
      <c r="F172" s="38">
        <v>10.6</v>
      </c>
      <c r="G172" s="39" t="e">
        <f>SUMIF('[1]2.报价结算清单'!$F$2:$F$578,$A172,'[1]2.报价结算清单'!$L$2:$L$578)</f>
        <v>#VALUE!</v>
      </c>
      <c r="H172" s="39" t="e">
        <f>SUMIF('[1]2.报价结算清单'!$F$2:$F$578,$A172,'[1]2.报价结算清单'!$N$2:$N$578)</f>
        <v>#VALUE!</v>
      </c>
      <c r="I172" s="41" t="e">
        <f>SUMIF('[1]2.报价结算清单'!$F$2:$F$578,A172,'[1]2.报价结算清单'!$P$2:$P$578)</f>
        <v>#VALUE!</v>
      </c>
    </row>
    <row r="173" ht="14" spans="1:9">
      <c r="A173" s="33" t="s">
        <v>2620</v>
      </c>
      <c r="B173" s="34" t="s">
        <v>824</v>
      </c>
      <c r="C173" s="34" t="s">
        <v>2280</v>
      </c>
      <c r="D173" s="35" t="s">
        <v>825</v>
      </c>
      <c r="E173" s="34" t="s">
        <v>141</v>
      </c>
      <c r="F173" s="38">
        <v>12.72</v>
      </c>
      <c r="G173" s="39" t="e">
        <f>SUMIF('[1]2.报价结算清单'!$F$2:$F$578,$A173,'[1]2.报价结算清单'!$L$2:$L$578)</f>
        <v>#VALUE!</v>
      </c>
      <c r="H173" s="39" t="e">
        <f>SUMIF('[1]2.报价结算清单'!$F$2:$F$578,$A173,'[1]2.报价结算清单'!$N$2:$N$578)</f>
        <v>#VALUE!</v>
      </c>
      <c r="I173" s="41" t="e">
        <f>SUMIF('[1]2.报价结算清单'!$F$2:$F$578,A173,'[1]2.报价结算清单'!$P$2:$P$578)</f>
        <v>#VALUE!</v>
      </c>
    </row>
    <row r="174" ht="14" spans="1:9">
      <c r="A174" s="33" t="s">
        <v>2621</v>
      </c>
      <c r="B174" s="34" t="s">
        <v>732</v>
      </c>
      <c r="C174" s="34" t="s">
        <v>2280</v>
      </c>
      <c r="D174" s="35" t="s">
        <v>733</v>
      </c>
      <c r="E174" s="34" t="s">
        <v>141</v>
      </c>
      <c r="F174" s="38">
        <v>31.8</v>
      </c>
      <c r="G174" s="39" t="e">
        <f>SUMIF('[1]2.报价结算清单'!$F$2:$F$578,$A174,'[1]2.报价结算清单'!$L$2:$L$578)</f>
        <v>#VALUE!</v>
      </c>
      <c r="H174" s="39" t="e">
        <f>SUMIF('[1]2.报价结算清单'!$F$2:$F$578,$A174,'[1]2.报价结算清单'!$N$2:$N$578)</f>
        <v>#VALUE!</v>
      </c>
      <c r="I174" s="41" t="e">
        <f>SUMIF('[1]2.报价结算清单'!$F$2:$F$578,A174,'[1]2.报价结算清单'!$P$2:$P$578)</f>
        <v>#VALUE!</v>
      </c>
    </row>
    <row r="175" ht="14" spans="1:9">
      <c r="A175" s="33" t="s">
        <v>2622</v>
      </c>
      <c r="B175" s="34" t="s">
        <v>248</v>
      </c>
      <c r="C175" s="34" t="s">
        <v>2280</v>
      </c>
      <c r="D175" s="35" t="s">
        <v>249</v>
      </c>
      <c r="E175" s="34" t="s">
        <v>141</v>
      </c>
      <c r="F175" s="38">
        <v>24.38</v>
      </c>
      <c r="G175" s="39" t="e">
        <f>SUMIF('[1]2.报价结算清单'!$F$2:$F$578,$A175,'[1]2.报价结算清单'!$L$2:$L$578)</f>
        <v>#VALUE!</v>
      </c>
      <c r="H175" s="39" t="e">
        <f>SUMIF('[1]2.报价结算清单'!$F$2:$F$578,$A175,'[1]2.报价结算清单'!$N$2:$N$578)</f>
        <v>#VALUE!</v>
      </c>
      <c r="I175" s="41" t="e">
        <f>SUMIF('[1]2.报价结算清单'!$F$2:$F$578,A175,'[1]2.报价结算清单'!$P$2:$P$578)</f>
        <v>#VALUE!</v>
      </c>
    </row>
    <row r="176" ht="14" spans="1:9">
      <c r="A176" s="33" t="s">
        <v>2623</v>
      </c>
      <c r="B176" s="34" t="s">
        <v>632</v>
      </c>
      <c r="C176" s="34" t="s">
        <v>2280</v>
      </c>
      <c r="D176" s="35" t="s">
        <v>633</v>
      </c>
      <c r="E176" s="34" t="s">
        <v>141</v>
      </c>
      <c r="F176" s="38">
        <v>26.5</v>
      </c>
      <c r="G176" s="39" t="e">
        <f>SUMIF('[1]2.报价结算清单'!$F$2:$F$578,$A176,'[1]2.报价结算清单'!$L$2:$L$578)</f>
        <v>#VALUE!</v>
      </c>
      <c r="H176" s="39" t="e">
        <f>SUMIF('[1]2.报价结算清单'!$F$2:$F$578,$A176,'[1]2.报价结算清单'!$N$2:$N$578)</f>
        <v>#VALUE!</v>
      </c>
      <c r="I176" s="41" t="e">
        <f>SUMIF('[1]2.报价结算清单'!$F$2:$F$578,A176,'[1]2.报价结算清单'!$P$2:$P$578)</f>
        <v>#VALUE!</v>
      </c>
    </row>
    <row r="177" ht="14" spans="1:9">
      <c r="A177" s="33" t="s">
        <v>2624</v>
      </c>
      <c r="B177" s="34" t="s">
        <v>333</v>
      </c>
      <c r="C177" s="34" t="s">
        <v>2280</v>
      </c>
      <c r="D177" s="35" t="s">
        <v>334</v>
      </c>
      <c r="E177" s="34" t="s">
        <v>141</v>
      </c>
      <c r="F177" s="38">
        <v>37.1</v>
      </c>
      <c r="G177" s="39" t="e">
        <f>SUMIF('[1]2.报价结算清单'!$F$2:$F$578,$A177,'[1]2.报价结算清单'!$L$2:$L$578)</f>
        <v>#VALUE!</v>
      </c>
      <c r="H177" s="39" t="e">
        <f>SUMIF('[1]2.报价结算清单'!$F$2:$F$578,$A177,'[1]2.报价结算清单'!$N$2:$N$578)</f>
        <v>#VALUE!</v>
      </c>
      <c r="I177" s="41" t="e">
        <f>SUMIF('[1]2.报价结算清单'!$F$2:$F$578,A177,'[1]2.报价结算清单'!$P$2:$P$578)</f>
        <v>#VALUE!</v>
      </c>
    </row>
    <row r="178" ht="14" spans="1:9">
      <c r="A178" s="33" t="s">
        <v>2625</v>
      </c>
      <c r="B178" s="34" t="s">
        <v>2227</v>
      </c>
      <c r="C178" s="34" t="s">
        <v>2280</v>
      </c>
      <c r="D178" s="35" t="s">
        <v>2228</v>
      </c>
      <c r="E178" s="34" t="s">
        <v>39</v>
      </c>
      <c r="F178" s="38">
        <v>53</v>
      </c>
      <c r="G178" s="39" t="e">
        <f>SUMIF('[1]2.报价结算清单'!$F$2:$F$578,$A178,'[1]2.报价结算清单'!$L$2:$L$578)</f>
        <v>#VALUE!</v>
      </c>
      <c r="H178" s="39" t="e">
        <f>SUMIF('[1]2.报价结算清单'!$F$2:$F$578,$A178,'[1]2.报价结算清单'!$N$2:$N$578)</f>
        <v>#VALUE!</v>
      </c>
      <c r="I178" s="41" t="e">
        <f>SUMIF('[1]2.报价结算清单'!$F$2:$F$578,A178,'[1]2.报价结算清单'!$P$2:$P$578)</f>
        <v>#VALUE!</v>
      </c>
    </row>
    <row r="179" ht="14" spans="1:9">
      <c r="A179" s="33" t="s">
        <v>2626</v>
      </c>
      <c r="B179" s="34" t="s">
        <v>1929</v>
      </c>
      <c r="C179" s="34" t="s">
        <v>2280</v>
      </c>
      <c r="D179" s="35" t="s">
        <v>1930</v>
      </c>
      <c r="E179" s="34" t="s">
        <v>39</v>
      </c>
      <c r="F179" s="38">
        <v>80</v>
      </c>
      <c r="G179" s="39" t="e">
        <f>SUMIF('[1]2.报价结算清单'!$F$2:$F$578,$A179,'[1]2.报价结算清单'!$L$2:$L$578)</f>
        <v>#VALUE!</v>
      </c>
      <c r="H179" s="39" t="e">
        <f>SUMIF('[1]2.报价结算清单'!$F$2:$F$578,$A179,'[1]2.报价结算清单'!$N$2:$N$578)</f>
        <v>#VALUE!</v>
      </c>
      <c r="I179" s="41" t="e">
        <f>SUMIF('[1]2.报价结算清单'!$F$2:$F$578,A179,'[1]2.报价结算清单'!$P$2:$P$578)</f>
        <v>#VALUE!</v>
      </c>
    </row>
    <row r="180" ht="14" spans="1:9">
      <c r="A180" s="33" t="s">
        <v>2627</v>
      </c>
      <c r="B180" s="34" t="s">
        <v>289</v>
      </c>
      <c r="C180" s="34" t="s">
        <v>2280</v>
      </c>
      <c r="D180" s="35" t="s">
        <v>290</v>
      </c>
      <c r="E180" s="34" t="s">
        <v>39</v>
      </c>
      <c r="F180" s="38">
        <v>46.67</v>
      </c>
      <c r="G180" s="39" t="e">
        <f>SUMIF('[1]2.报价结算清单'!$F$2:$F$578,$A180,'[1]2.报价结算清单'!$L$2:$L$578)</f>
        <v>#VALUE!</v>
      </c>
      <c r="H180" s="39" t="e">
        <f>SUMIF('[1]2.报价结算清单'!$F$2:$F$578,$A180,'[1]2.报价结算清单'!$N$2:$N$578)</f>
        <v>#VALUE!</v>
      </c>
      <c r="I180" s="41" t="e">
        <f>SUMIF('[1]2.报价结算清单'!$F$2:$F$578,A180,'[1]2.报价结算清单'!$P$2:$P$578)</f>
        <v>#VALUE!</v>
      </c>
    </row>
    <row r="181" ht="14" spans="1:9">
      <c r="A181" s="33" t="s">
        <v>2628</v>
      </c>
      <c r="B181" s="34" t="s">
        <v>1073</v>
      </c>
      <c r="C181" s="34" t="s">
        <v>2280</v>
      </c>
      <c r="D181" s="35" t="s">
        <v>1074</v>
      </c>
      <c r="E181" s="34" t="s">
        <v>39</v>
      </c>
      <c r="F181" s="38">
        <v>63.33</v>
      </c>
      <c r="G181" s="39" t="e">
        <f>SUMIF('[1]2.报价结算清单'!$F$2:$F$578,$A181,'[1]2.报价结算清单'!$L$2:$L$578)</f>
        <v>#VALUE!</v>
      </c>
      <c r="H181" s="39" t="e">
        <f>SUMIF('[1]2.报价结算清单'!$F$2:$F$578,$A181,'[1]2.报价结算清单'!$N$2:$N$578)</f>
        <v>#VALUE!</v>
      </c>
      <c r="I181" s="41" t="e">
        <f>SUMIF('[1]2.报价结算清单'!$F$2:$F$578,A181,'[1]2.报价结算清单'!$P$2:$P$578)</f>
        <v>#VALUE!</v>
      </c>
    </row>
    <row r="182" ht="14" spans="1:9">
      <c r="A182" s="33" t="s">
        <v>2629</v>
      </c>
      <c r="B182" s="34" t="s">
        <v>1021</v>
      </c>
      <c r="C182" s="34" t="s">
        <v>2280</v>
      </c>
      <c r="D182" s="35" t="s">
        <v>1022</v>
      </c>
      <c r="E182" s="34" t="s">
        <v>39</v>
      </c>
      <c r="F182" s="38">
        <v>60</v>
      </c>
      <c r="G182" s="39" t="e">
        <f>SUMIF('[1]2.报价结算清单'!$F$2:$F$578,$A182,'[1]2.报价结算清单'!$L$2:$L$578)</f>
        <v>#VALUE!</v>
      </c>
      <c r="H182" s="39" t="e">
        <f>SUMIF('[1]2.报价结算清单'!$F$2:$F$578,$A182,'[1]2.报价结算清单'!$N$2:$N$578)</f>
        <v>#VALUE!</v>
      </c>
      <c r="I182" s="41" t="e">
        <f>SUMIF('[1]2.报价结算清单'!$F$2:$F$578,A182,'[1]2.报价结算清单'!$P$2:$P$578)</f>
        <v>#VALUE!</v>
      </c>
    </row>
    <row r="183" ht="14" spans="1:9">
      <c r="A183" s="33" t="s">
        <v>2630</v>
      </c>
      <c r="B183" s="34" t="s">
        <v>1017</v>
      </c>
      <c r="C183" s="34" t="s">
        <v>2280</v>
      </c>
      <c r="D183" s="35" t="s">
        <v>1018</v>
      </c>
      <c r="E183" s="34" t="s">
        <v>39</v>
      </c>
      <c r="F183" s="38">
        <v>93.33</v>
      </c>
      <c r="G183" s="39" t="e">
        <f>SUMIF('[1]2.报价结算清单'!$F$2:$F$578,$A183,'[1]2.报价结算清单'!$L$2:$L$578)</f>
        <v>#VALUE!</v>
      </c>
      <c r="H183" s="39" t="e">
        <f>SUMIF('[1]2.报价结算清单'!$F$2:$F$578,$A183,'[1]2.报价结算清单'!$N$2:$N$578)</f>
        <v>#VALUE!</v>
      </c>
      <c r="I183" s="41" t="e">
        <f>SUMIF('[1]2.报价结算清单'!$F$2:$F$578,A183,'[1]2.报价结算清单'!$P$2:$P$578)</f>
        <v>#VALUE!</v>
      </c>
    </row>
    <row r="184" ht="14" spans="1:9">
      <c r="A184" s="33" t="s">
        <v>2631</v>
      </c>
      <c r="B184" s="34" t="s">
        <v>1379</v>
      </c>
      <c r="C184" s="34" t="s">
        <v>2280</v>
      </c>
      <c r="D184" s="35" t="s">
        <v>1380</v>
      </c>
      <c r="E184" s="34" t="s">
        <v>39</v>
      </c>
      <c r="F184" s="38">
        <v>53</v>
      </c>
      <c r="G184" s="39" t="e">
        <f>SUMIF('[1]2.报价结算清单'!$F$2:$F$578,$A184,'[1]2.报价结算清单'!$L$2:$L$578)</f>
        <v>#VALUE!</v>
      </c>
      <c r="H184" s="39" t="e">
        <f>SUMIF('[1]2.报价结算清单'!$F$2:$F$578,$A184,'[1]2.报价结算清单'!$N$2:$N$578)</f>
        <v>#VALUE!</v>
      </c>
      <c r="I184" s="41" t="e">
        <f>SUMIF('[1]2.报价结算清单'!$F$2:$F$578,A184,'[1]2.报价结算清单'!$P$2:$P$578)</f>
        <v>#VALUE!</v>
      </c>
    </row>
    <row r="185" ht="14" spans="1:9">
      <c r="A185" s="33" t="s">
        <v>2632</v>
      </c>
      <c r="B185" s="34" t="s">
        <v>1245</v>
      </c>
      <c r="C185" s="34" t="s">
        <v>2280</v>
      </c>
      <c r="D185" s="35" t="s">
        <v>1246</v>
      </c>
      <c r="E185" s="34" t="s">
        <v>39</v>
      </c>
      <c r="F185" s="38">
        <v>79.67</v>
      </c>
      <c r="G185" s="39" t="e">
        <f>SUMIF('[1]2.报价结算清单'!$F$2:$F$578,$A185,'[1]2.报价结算清单'!$L$2:$L$578)</f>
        <v>#VALUE!</v>
      </c>
      <c r="H185" s="39" t="e">
        <f>SUMIF('[1]2.报价结算清单'!$F$2:$F$578,$A185,'[1]2.报价结算清单'!$N$2:$N$578)</f>
        <v>#VALUE!</v>
      </c>
      <c r="I185" s="41" t="e">
        <f>SUMIF('[1]2.报价结算清单'!$F$2:$F$578,A185,'[1]2.报价结算清单'!$P$2:$P$578)</f>
        <v>#VALUE!</v>
      </c>
    </row>
    <row r="186" ht="14" spans="1:9">
      <c r="A186" s="33" t="s">
        <v>2633</v>
      </c>
      <c r="B186" s="34" t="s">
        <v>475</v>
      </c>
      <c r="C186" s="34" t="s">
        <v>2280</v>
      </c>
      <c r="D186" s="35" t="s">
        <v>476</v>
      </c>
      <c r="E186" s="34" t="s">
        <v>39</v>
      </c>
      <c r="F186" s="38">
        <v>62.54</v>
      </c>
      <c r="G186" s="39" t="e">
        <f>SUMIF('[1]2.报价结算清单'!$F$2:$F$578,$A186,'[1]2.报价结算清单'!$L$2:$L$578)</f>
        <v>#VALUE!</v>
      </c>
      <c r="H186" s="39" t="e">
        <f>SUMIF('[1]2.报价结算清单'!$F$2:$F$578,$A186,'[1]2.报价结算清单'!$N$2:$N$578)</f>
        <v>#VALUE!</v>
      </c>
      <c r="I186" s="41" t="e">
        <f>SUMIF('[1]2.报价结算清单'!$F$2:$F$578,A186,'[1]2.报价结算清单'!$P$2:$P$578)</f>
        <v>#VALUE!</v>
      </c>
    </row>
    <row r="187" ht="14" spans="1:9">
      <c r="A187" s="33" t="s">
        <v>2634</v>
      </c>
      <c r="B187" s="34" t="s">
        <v>1620</v>
      </c>
      <c r="C187" s="34" t="s">
        <v>2280</v>
      </c>
      <c r="D187" s="35" t="s">
        <v>1621</v>
      </c>
      <c r="E187" s="34" t="s">
        <v>39</v>
      </c>
      <c r="F187" s="38">
        <v>89.04</v>
      </c>
      <c r="G187" s="39" t="e">
        <f>SUMIF('[1]2.报价结算清单'!$F$2:$F$578,$A187,'[1]2.报价结算清单'!$L$2:$L$578)</f>
        <v>#VALUE!</v>
      </c>
      <c r="H187" s="39" t="e">
        <f>SUMIF('[1]2.报价结算清单'!$F$2:$F$578,$A187,'[1]2.报价结算清单'!$N$2:$N$578)</f>
        <v>#VALUE!</v>
      </c>
      <c r="I187" s="41" t="e">
        <f>SUMIF('[1]2.报价结算清单'!$F$2:$F$578,A187,'[1]2.报价结算清单'!$P$2:$P$578)</f>
        <v>#VALUE!</v>
      </c>
    </row>
    <row r="188" ht="14" spans="1:9">
      <c r="A188" s="33" t="s">
        <v>2635</v>
      </c>
      <c r="B188" s="34" t="s">
        <v>1821</v>
      </c>
      <c r="C188" s="34" t="s">
        <v>2280</v>
      </c>
      <c r="D188" s="35" t="s">
        <v>1822</v>
      </c>
      <c r="E188" s="34" t="s">
        <v>39</v>
      </c>
      <c r="F188" s="38">
        <v>73.33</v>
      </c>
      <c r="G188" s="39" t="e">
        <f>SUMIF('[1]2.报价结算清单'!$F$2:$F$578,$A188,'[1]2.报价结算清单'!$L$2:$L$578)</f>
        <v>#VALUE!</v>
      </c>
      <c r="H188" s="39" t="e">
        <f>SUMIF('[1]2.报价结算清单'!$F$2:$F$578,$A188,'[1]2.报价结算清单'!$N$2:$N$578)</f>
        <v>#VALUE!</v>
      </c>
      <c r="I188" s="41" t="e">
        <f>SUMIF('[1]2.报价结算清单'!$F$2:$F$578,A188,'[1]2.报价结算清单'!$P$2:$P$578)</f>
        <v>#VALUE!</v>
      </c>
    </row>
    <row r="189" ht="14" spans="1:9">
      <c r="A189" s="33" t="s">
        <v>2636</v>
      </c>
      <c r="B189" s="34" t="s">
        <v>1349</v>
      </c>
      <c r="C189" s="34" t="s">
        <v>2280</v>
      </c>
      <c r="D189" s="35" t="s">
        <v>1350</v>
      </c>
      <c r="E189" s="34" t="s">
        <v>39</v>
      </c>
      <c r="F189" s="38">
        <v>95</v>
      </c>
      <c r="G189" s="39" t="e">
        <f>SUMIF('[1]2.报价结算清单'!$F$2:$F$578,$A189,'[1]2.报价结算清单'!$L$2:$L$578)</f>
        <v>#VALUE!</v>
      </c>
      <c r="H189" s="39" t="e">
        <f>SUMIF('[1]2.报价结算清单'!$F$2:$F$578,$A189,'[1]2.报价结算清单'!$N$2:$N$578)</f>
        <v>#VALUE!</v>
      </c>
      <c r="I189" s="41" t="e">
        <f>SUMIF('[1]2.报价结算清单'!$F$2:$F$578,A189,'[1]2.报价结算清单'!$P$2:$P$578)</f>
        <v>#VALUE!</v>
      </c>
    </row>
    <row r="190" ht="14" spans="1:9">
      <c r="A190" s="33" t="s">
        <v>2637</v>
      </c>
      <c r="B190" s="34" t="s">
        <v>664</v>
      </c>
      <c r="C190" s="34" t="s">
        <v>2280</v>
      </c>
      <c r="D190" s="35" t="s">
        <v>665</v>
      </c>
      <c r="E190" s="34" t="s">
        <v>39</v>
      </c>
      <c r="F190" s="38">
        <v>74.2</v>
      </c>
      <c r="G190" s="39" t="e">
        <f>SUMIF('[1]2.报价结算清单'!$F$2:$F$578,$A190,'[1]2.报价结算清单'!$L$2:$L$578)</f>
        <v>#VALUE!</v>
      </c>
      <c r="H190" s="39" t="e">
        <f>SUMIF('[1]2.报价结算清单'!$F$2:$F$578,$A190,'[1]2.报价结算清单'!$N$2:$N$578)</f>
        <v>#VALUE!</v>
      </c>
      <c r="I190" s="41" t="e">
        <f>SUMIF('[1]2.报价结算清单'!$F$2:$F$578,A190,'[1]2.报价结算清单'!$P$2:$P$578)</f>
        <v>#VALUE!</v>
      </c>
    </row>
    <row r="191" ht="14" spans="1:9">
      <c r="A191" s="33" t="s">
        <v>2638</v>
      </c>
      <c r="B191" s="34" t="s">
        <v>1600</v>
      </c>
      <c r="C191" s="34" t="s">
        <v>2280</v>
      </c>
      <c r="D191" s="35" t="s">
        <v>1601</v>
      </c>
      <c r="E191" s="34" t="s">
        <v>39</v>
      </c>
      <c r="F191" s="38">
        <v>63</v>
      </c>
      <c r="G191" s="39" t="e">
        <f>SUMIF('[1]2.报价结算清单'!$F$2:$F$578,$A191,'[1]2.报价结算清单'!$L$2:$L$578)</f>
        <v>#VALUE!</v>
      </c>
      <c r="H191" s="39" t="e">
        <f>SUMIF('[1]2.报价结算清单'!$F$2:$F$578,$A191,'[1]2.报价结算清单'!$N$2:$N$578)</f>
        <v>#VALUE!</v>
      </c>
      <c r="I191" s="41" t="e">
        <f>SUMIF('[1]2.报价结算清单'!$F$2:$F$578,A191,'[1]2.报价结算清单'!$P$2:$P$578)</f>
        <v>#VALUE!</v>
      </c>
    </row>
    <row r="192" ht="14" spans="1:9">
      <c r="A192" s="33" t="s">
        <v>2639</v>
      </c>
      <c r="B192" s="34" t="s">
        <v>586</v>
      </c>
      <c r="C192" s="34" t="s">
        <v>2280</v>
      </c>
      <c r="D192" s="35" t="s">
        <v>587</v>
      </c>
      <c r="E192" s="34" t="s">
        <v>39</v>
      </c>
      <c r="F192" s="38">
        <v>42.4</v>
      </c>
      <c r="G192" s="39" t="e">
        <f>SUMIF('[1]2.报价结算清单'!$F$2:$F$578,$A192,'[1]2.报价结算清单'!$L$2:$L$578)</f>
        <v>#VALUE!</v>
      </c>
      <c r="H192" s="39" t="e">
        <f>SUMIF('[1]2.报价结算清单'!$F$2:$F$578,$A192,'[1]2.报价结算清单'!$N$2:$N$578)</f>
        <v>#VALUE!</v>
      </c>
      <c r="I192" s="41" t="e">
        <f>SUMIF('[1]2.报价结算清单'!$F$2:$F$578,A192,'[1]2.报价结算清单'!$P$2:$P$578)</f>
        <v>#VALUE!</v>
      </c>
    </row>
    <row r="193" ht="14" spans="1:9">
      <c r="A193" s="33" t="s">
        <v>2640</v>
      </c>
      <c r="B193" s="34" t="s">
        <v>1452</v>
      </c>
      <c r="C193" s="34" t="s">
        <v>2280</v>
      </c>
      <c r="D193" s="35" t="s">
        <v>1453</v>
      </c>
      <c r="E193" s="34" t="s">
        <v>39</v>
      </c>
      <c r="F193" s="38">
        <v>198.33</v>
      </c>
      <c r="G193" s="39" t="e">
        <f>SUMIF('[1]2.报价结算清单'!$F$2:$F$578,$A193,'[1]2.报价结算清单'!$L$2:$L$578)</f>
        <v>#VALUE!</v>
      </c>
      <c r="H193" s="39" t="e">
        <f>SUMIF('[1]2.报价结算清单'!$F$2:$F$578,$A193,'[1]2.报价结算清单'!$N$2:$N$578)</f>
        <v>#VALUE!</v>
      </c>
      <c r="I193" s="41" t="e">
        <f>SUMIF('[1]2.报价结算清单'!$F$2:$F$578,A193,'[1]2.报价结算清单'!$P$2:$P$578)</f>
        <v>#VALUE!</v>
      </c>
    </row>
    <row r="194" ht="14" spans="1:9">
      <c r="A194" s="33" t="s">
        <v>2641</v>
      </c>
      <c r="B194" s="34" t="s">
        <v>1845</v>
      </c>
      <c r="C194" s="34" t="s">
        <v>2280</v>
      </c>
      <c r="D194" s="35" t="s">
        <v>1846</v>
      </c>
      <c r="E194" s="34" t="s">
        <v>39</v>
      </c>
      <c r="F194" s="38">
        <v>37</v>
      </c>
      <c r="G194" s="39" t="e">
        <f>SUMIF('[1]2.报价结算清单'!$F$2:$F$578,$A194,'[1]2.报价结算清单'!$L$2:$L$578)</f>
        <v>#VALUE!</v>
      </c>
      <c r="H194" s="39" t="e">
        <f>SUMIF('[1]2.报价结算清单'!$F$2:$F$578,$A194,'[1]2.报价结算清单'!$N$2:$N$578)</f>
        <v>#VALUE!</v>
      </c>
      <c r="I194" s="41" t="e">
        <f>SUMIF('[1]2.报价结算清单'!$F$2:$F$578,A194,'[1]2.报价结算清单'!$P$2:$P$578)</f>
        <v>#VALUE!</v>
      </c>
    </row>
    <row r="195" ht="14" spans="1:9">
      <c r="A195" s="33" t="s">
        <v>2642</v>
      </c>
      <c r="B195" s="34" t="s">
        <v>574</v>
      </c>
      <c r="C195" s="34" t="s">
        <v>2280</v>
      </c>
      <c r="D195" s="35" t="s">
        <v>575</v>
      </c>
      <c r="E195" s="34" t="s">
        <v>39</v>
      </c>
      <c r="F195" s="38">
        <v>55</v>
      </c>
      <c r="G195" s="39" t="e">
        <f>SUMIF('[1]2.报价结算清单'!$F$2:$F$578,$A195,'[1]2.报价结算清单'!$L$2:$L$578)</f>
        <v>#VALUE!</v>
      </c>
      <c r="H195" s="39" t="e">
        <f>SUMIF('[1]2.报价结算清单'!$F$2:$F$578,$A195,'[1]2.报价结算清单'!$N$2:$N$578)</f>
        <v>#VALUE!</v>
      </c>
      <c r="I195" s="41" t="e">
        <f>SUMIF('[1]2.报价结算清单'!$F$2:$F$578,A195,'[1]2.报价结算清单'!$P$2:$P$578)</f>
        <v>#VALUE!</v>
      </c>
    </row>
    <row r="196" ht="14" spans="1:9">
      <c r="A196" s="33" t="s">
        <v>2643</v>
      </c>
      <c r="B196" s="34" t="s">
        <v>1592</v>
      </c>
      <c r="C196" s="34" t="s">
        <v>2280</v>
      </c>
      <c r="D196" s="35" t="s">
        <v>1593</v>
      </c>
      <c r="E196" s="34" t="s">
        <v>39</v>
      </c>
      <c r="F196" s="38">
        <v>63</v>
      </c>
      <c r="G196" s="39" t="e">
        <f>SUMIF('[1]2.报价结算清单'!$F$2:$F$578,$A196,'[1]2.报价结算清单'!$L$2:$L$578)</f>
        <v>#VALUE!</v>
      </c>
      <c r="H196" s="39" t="e">
        <f>SUMIF('[1]2.报价结算清单'!$F$2:$F$578,$A196,'[1]2.报价结算清单'!$N$2:$N$578)</f>
        <v>#VALUE!</v>
      </c>
      <c r="I196" s="41" t="e">
        <f>SUMIF('[1]2.报价结算清单'!$F$2:$F$578,A196,'[1]2.报价结算清单'!$P$2:$P$578)</f>
        <v>#VALUE!</v>
      </c>
    </row>
    <row r="197" ht="14" spans="1:9">
      <c r="A197" s="33" t="s">
        <v>2644</v>
      </c>
      <c r="B197" s="34" t="s">
        <v>1536</v>
      </c>
      <c r="C197" s="34" t="s">
        <v>2280</v>
      </c>
      <c r="D197" s="35" t="s">
        <v>1537</v>
      </c>
      <c r="E197" s="34" t="s">
        <v>39</v>
      </c>
      <c r="F197" s="38">
        <v>58.3</v>
      </c>
      <c r="G197" s="39" t="e">
        <f>SUMIF('[1]2.报价结算清单'!$F$2:$F$578,$A197,'[1]2.报价结算清单'!$L$2:$L$578)</f>
        <v>#VALUE!</v>
      </c>
      <c r="H197" s="39" t="e">
        <f>SUMIF('[1]2.报价结算清单'!$F$2:$F$578,$A197,'[1]2.报价结算清单'!$N$2:$N$578)</f>
        <v>#VALUE!</v>
      </c>
      <c r="I197" s="41" t="e">
        <f>SUMIF('[1]2.报价结算清单'!$F$2:$F$578,A197,'[1]2.报价结算清单'!$P$2:$P$578)</f>
        <v>#VALUE!</v>
      </c>
    </row>
    <row r="198" ht="14" spans="1:9">
      <c r="A198" s="33" t="s">
        <v>2645</v>
      </c>
      <c r="B198" s="34" t="s">
        <v>1757</v>
      </c>
      <c r="C198" s="34" t="s">
        <v>2280</v>
      </c>
      <c r="D198" s="35" t="s">
        <v>1758</v>
      </c>
      <c r="E198" s="34" t="s">
        <v>39</v>
      </c>
      <c r="F198" s="38">
        <v>56</v>
      </c>
      <c r="G198" s="39" t="e">
        <f>SUMIF('[1]2.报价结算清单'!$F$2:$F$578,$A198,'[1]2.报价结算清单'!$L$2:$L$578)</f>
        <v>#VALUE!</v>
      </c>
      <c r="H198" s="39" t="e">
        <f>SUMIF('[1]2.报价结算清单'!$F$2:$F$578,$A198,'[1]2.报价结算清单'!$N$2:$N$578)</f>
        <v>#VALUE!</v>
      </c>
      <c r="I198" s="41" t="e">
        <f>SUMIF('[1]2.报价结算清单'!$F$2:$F$578,A198,'[1]2.报价结算清单'!$P$2:$P$578)</f>
        <v>#VALUE!</v>
      </c>
    </row>
    <row r="199" ht="14" spans="1:9">
      <c r="A199" s="33" t="s">
        <v>2646</v>
      </c>
      <c r="B199" s="34" t="s">
        <v>1165</v>
      </c>
      <c r="C199" s="34" t="s">
        <v>2280</v>
      </c>
      <c r="D199" s="35" t="s">
        <v>1166</v>
      </c>
      <c r="E199" s="34" t="s">
        <v>196</v>
      </c>
      <c r="F199" s="38">
        <v>1.3</v>
      </c>
      <c r="G199" s="39" t="e">
        <f>SUMIF('[1]2.报价结算清单'!$F$2:$F$578,$A199,'[1]2.报价结算清单'!$L$2:$L$578)</f>
        <v>#VALUE!</v>
      </c>
      <c r="H199" s="39" t="e">
        <f>SUMIF('[1]2.报价结算清单'!$F$2:$F$578,$A199,'[1]2.报价结算清单'!$N$2:$N$578)</f>
        <v>#VALUE!</v>
      </c>
      <c r="I199" s="41" t="e">
        <f>SUMIF('[1]2.报价结算清单'!$F$2:$F$578,A199,'[1]2.报价结算清单'!$P$2:$P$578)</f>
        <v>#VALUE!</v>
      </c>
    </row>
    <row r="200" ht="14" spans="1:9">
      <c r="A200" s="33" t="s">
        <v>2647</v>
      </c>
      <c r="B200" s="34" t="s">
        <v>1424</v>
      </c>
      <c r="C200" s="34" t="s">
        <v>2280</v>
      </c>
      <c r="D200" s="35" t="s">
        <v>1425</v>
      </c>
      <c r="E200" s="34" t="s">
        <v>196</v>
      </c>
      <c r="F200" s="38">
        <v>1</v>
      </c>
      <c r="G200" s="39" t="e">
        <f>SUMIF('[1]2.报价结算清单'!$F$2:$F$578,$A200,'[1]2.报价结算清单'!$L$2:$L$578)</f>
        <v>#VALUE!</v>
      </c>
      <c r="H200" s="39" t="e">
        <f>SUMIF('[1]2.报价结算清单'!$F$2:$F$578,$A200,'[1]2.报价结算清单'!$N$2:$N$578)</f>
        <v>#VALUE!</v>
      </c>
      <c r="I200" s="41" t="e">
        <f>SUMIF('[1]2.报价结算清单'!$F$2:$F$578,A200,'[1]2.报价结算清单'!$P$2:$P$578)</f>
        <v>#VALUE!</v>
      </c>
    </row>
    <row r="201" ht="14" spans="1:9">
      <c r="A201" s="33" t="s">
        <v>2648</v>
      </c>
      <c r="B201" s="34" t="s">
        <v>1925</v>
      </c>
      <c r="C201" s="34" t="s">
        <v>2280</v>
      </c>
      <c r="D201" s="35" t="s">
        <v>1926</v>
      </c>
      <c r="E201" s="34" t="s">
        <v>196</v>
      </c>
      <c r="F201" s="38">
        <v>1.5</v>
      </c>
      <c r="G201" s="39" t="e">
        <f>SUMIF('[1]2.报价结算清单'!$F$2:$F$578,$A201,'[1]2.报价结算清单'!$L$2:$L$578)</f>
        <v>#VALUE!</v>
      </c>
      <c r="H201" s="39" t="e">
        <f>SUMIF('[1]2.报价结算清单'!$F$2:$F$578,$A201,'[1]2.报价结算清单'!$N$2:$N$578)</f>
        <v>#VALUE!</v>
      </c>
      <c r="I201" s="41" t="e">
        <f>SUMIF('[1]2.报价结算清单'!$F$2:$F$578,A201,'[1]2.报价结算清单'!$P$2:$P$578)</f>
        <v>#VALUE!</v>
      </c>
    </row>
    <row r="202" ht="14" spans="1:9">
      <c r="A202" s="33" t="s">
        <v>2649</v>
      </c>
      <c r="B202" s="34" t="s">
        <v>1909</v>
      </c>
      <c r="C202" s="34" t="s">
        <v>2280</v>
      </c>
      <c r="D202" s="35" t="s">
        <v>1910</v>
      </c>
      <c r="E202" s="34" t="s">
        <v>196</v>
      </c>
      <c r="F202" s="38">
        <v>1.22</v>
      </c>
      <c r="G202" s="39" t="e">
        <f>SUMIF('[1]2.报价结算清单'!$F$2:$F$578,$A202,'[1]2.报价结算清单'!$L$2:$L$578)</f>
        <v>#VALUE!</v>
      </c>
      <c r="H202" s="39" t="e">
        <f>SUMIF('[1]2.报价结算清单'!$F$2:$F$578,$A202,'[1]2.报价结算清单'!$N$2:$N$578)</f>
        <v>#VALUE!</v>
      </c>
      <c r="I202" s="41" t="e">
        <f>SUMIF('[1]2.报价结算清单'!$F$2:$F$578,A202,'[1]2.报价结算清单'!$P$2:$P$578)</f>
        <v>#VALUE!</v>
      </c>
    </row>
    <row r="203" ht="14" spans="1:9">
      <c r="A203" s="33" t="s">
        <v>2650</v>
      </c>
      <c r="B203" s="34" t="s">
        <v>261</v>
      </c>
      <c r="C203" s="34" t="s">
        <v>2280</v>
      </c>
      <c r="D203" s="35" t="s">
        <v>262</v>
      </c>
      <c r="E203" s="34" t="s">
        <v>196</v>
      </c>
      <c r="F203" s="38">
        <v>1.91</v>
      </c>
      <c r="G203" s="39" t="e">
        <f>SUMIF('[1]2.报价结算清单'!$F$2:$F$578,$A203,'[1]2.报价结算清单'!$L$2:$L$578)</f>
        <v>#VALUE!</v>
      </c>
      <c r="H203" s="39" t="e">
        <f>SUMIF('[1]2.报价结算清单'!$F$2:$F$578,$A203,'[1]2.报价结算清单'!$N$2:$N$578)</f>
        <v>#VALUE!</v>
      </c>
      <c r="I203" s="41" t="e">
        <f>SUMIF('[1]2.报价结算清单'!$F$2:$F$578,A203,'[1]2.报价结算清单'!$P$2:$P$578)</f>
        <v>#VALUE!</v>
      </c>
    </row>
    <row r="204" ht="14" spans="1:9">
      <c r="A204" s="33" t="s">
        <v>2651</v>
      </c>
      <c r="B204" s="34" t="s">
        <v>856</v>
      </c>
      <c r="C204" s="34" t="s">
        <v>2280</v>
      </c>
      <c r="D204" s="35" t="s">
        <v>857</v>
      </c>
      <c r="E204" s="34" t="s">
        <v>196</v>
      </c>
      <c r="F204" s="38">
        <v>1.5</v>
      </c>
      <c r="G204" s="39" t="e">
        <f>SUMIF('[1]2.报价结算清单'!$F$2:$F$578,$A204,'[1]2.报价结算清单'!$L$2:$L$578)</f>
        <v>#VALUE!</v>
      </c>
      <c r="H204" s="39" t="e">
        <f>SUMIF('[1]2.报价结算清单'!$F$2:$F$578,$A204,'[1]2.报价结算清单'!$N$2:$N$578)</f>
        <v>#VALUE!</v>
      </c>
      <c r="I204" s="41" t="e">
        <f>SUMIF('[1]2.报价结算清单'!$F$2:$F$578,A204,'[1]2.报价结算清单'!$P$2:$P$578)</f>
        <v>#VALUE!</v>
      </c>
    </row>
    <row r="205" ht="14" spans="1:9">
      <c r="A205" s="33" t="s">
        <v>2652</v>
      </c>
      <c r="B205" s="34" t="s">
        <v>1197</v>
      </c>
      <c r="C205" s="34" t="s">
        <v>2280</v>
      </c>
      <c r="D205" s="35" t="s">
        <v>1198</v>
      </c>
      <c r="E205" s="34" t="s">
        <v>196</v>
      </c>
      <c r="F205" s="38">
        <v>1.73</v>
      </c>
      <c r="G205" s="39" t="e">
        <f>SUMIF('[1]2.报价结算清单'!$F$2:$F$578,$A205,'[1]2.报价结算清单'!$L$2:$L$578)</f>
        <v>#VALUE!</v>
      </c>
      <c r="H205" s="39" t="e">
        <f>SUMIF('[1]2.报价结算清单'!$F$2:$F$578,$A205,'[1]2.报价结算清单'!$N$2:$N$578)</f>
        <v>#VALUE!</v>
      </c>
      <c r="I205" s="41" t="e">
        <f>SUMIF('[1]2.报价结算清单'!$F$2:$F$578,A205,'[1]2.报价结算清单'!$P$2:$P$578)</f>
        <v>#VALUE!</v>
      </c>
    </row>
    <row r="206" ht="14" spans="1:9">
      <c r="A206" s="33" t="s">
        <v>2653</v>
      </c>
      <c r="B206" s="34" t="s">
        <v>1612</v>
      </c>
      <c r="C206" s="34" t="s">
        <v>2280</v>
      </c>
      <c r="D206" s="35" t="s">
        <v>1613</v>
      </c>
      <c r="E206" s="34" t="s">
        <v>196</v>
      </c>
      <c r="F206" s="38">
        <v>1.6</v>
      </c>
      <c r="G206" s="39" t="e">
        <f>SUMIF('[1]2.报价结算清单'!$F$2:$F$578,$A206,'[1]2.报价结算清单'!$L$2:$L$578)</f>
        <v>#VALUE!</v>
      </c>
      <c r="H206" s="39" t="e">
        <f>SUMIF('[1]2.报价结算清单'!$F$2:$F$578,$A206,'[1]2.报价结算清单'!$N$2:$N$578)</f>
        <v>#VALUE!</v>
      </c>
      <c r="I206" s="41" t="e">
        <f>SUMIF('[1]2.报价结算清单'!$F$2:$F$578,A206,'[1]2.报价结算清单'!$P$2:$P$578)</f>
        <v>#VALUE!</v>
      </c>
    </row>
    <row r="207" ht="14" spans="1:9">
      <c r="A207" s="33" t="s">
        <v>2654</v>
      </c>
      <c r="B207" s="34" t="s">
        <v>508</v>
      </c>
      <c r="C207" s="34" t="s">
        <v>2280</v>
      </c>
      <c r="D207" s="35" t="s">
        <v>509</v>
      </c>
      <c r="E207" s="34" t="s">
        <v>196</v>
      </c>
      <c r="F207" s="38">
        <v>2.12</v>
      </c>
      <c r="G207" s="39" t="e">
        <f>SUMIF('[1]2.报价结算清单'!$F$2:$F$578,$A207,'[1]2.报价结算清单'!$L$2:$L$578)</f>
        <v>#VALUE!</v>
      </c>
      <c r="H207" s="39" t="e">
        <f>SUMIF('[1]2.报价结算清单'!$F$2:$F$578,$A207,'[1]2.报价结算清单'!$N$2:$N$578)</f>
        <v>#VALUE!</v>
      </c>
      <c r="I207" s="41" t="e">
        <f>SUMIF('[1]2.报价结算清单'!$F$2:$F$578,A207,'[1]2.报价结算清单'!$P$2:$P$578)</f>
        <v>#VALUE!</v>
      </c>
    </row>
    <row r="208" ht="14" spans="1:9">
      <c r="A208" s="33" t="s">
        <v>2655</v>
      </c>
      <c r="B208" s="34" t="s">
        <v>194</v>
      </c>
      <c r="C208" s="34" t="s">
        <v>2280</v>
      </c>
      <c r="D208" s="35" t="s">
        <v>195</v>
      </c>
      <c r="E208" s="34" t="s">
        <v>196</v>
      </c>
      <c r="F208" s="38">
        <v>1.6</v>
      </c>
      <c r="G208" s="39" t="e">
        <f>SUMIF('[1]2.报价结算清单'!$F$2:$F$578,$A208,'[1]2.报价结算清单'!$L$2:$L$578)</f>
        <v>#VALUE!</v>
      </c>
      <c r="H208" s="39" t="e">
        <f>SUMIF('[1]2.报价结算清单'!$F$2:$F$578,$A208,'[1]2.报价结算清单'!$N$2:$N$578)</f>
        <v>#VALUE!</v>
      </c>
      <c r="I208" s="41" t="e">
        <f>SUMIF('[1]2.报价结算清单'!$F$2:$F$578,A208,'[1]2.报价结算清单'!$P$2:$P$578)</f>
        <v>#VALUE!</v>
      </c>
    </row>
    <row r="209" ht="14" spans="1:9">
      <c r="A209" s="33" t="s">
        <v>2656</v>
      </c>
      <c r="B209" s="34" t="s">
        <v>864</v>
      </c>
      <c r="C209" s="34" t="s">
        <v>2280</v>
      </c>
      <c r="D209" s="35" t="s">
        <v>865</v>
      </c>
      <c r="E209" s="34" t="s">
        <v>196</v>
      </c>
      <c r="F209" s="38">
        <v>2.43</v>
      </c>
      <c r="G209" s="39" t="e">
        <f>SUMIF('[1]2.报价结算清单'!$F$2:$F$578,$A209,'[1]2.报价结算清单'!$L$2:$L$578)</f>
        <v>#VALUE!</v>
      </c>
      <c r="H209" s="39" t="e">
        <f>SUMIF('[1]2.报价结算清单'!$F$2:$F$578,$A209,'[1]2.报价结算清单'!$N$2:$N$578)</f>
        <v>#VALUE!</v>
      </c>
      <c r="I209" s="41" t="e">
        <f>SUMIF('[1]2.报价结算清单'!$F$2:$F$578,A209,'[1]2.报价结算清单'!$P$2:$P$578)</f>
        <v>#VALUE!</v>
      </c>
    </row>
    <row r="210" ht="14" spans="1:9">
      <c r="A210" s="33" t="s">
        <v>2657</v>
      </c>
      <c r="B210" s="34" t="s">
        <v>455</v>
      </c>
      <c r="C210" s="34" t="s">
        <v>2280</v>
      </c>
      <c r="D210" s="35" t="s">
        <v>456</v>
      </c>
      <c r="E210" s="34" t="s">
        <v>196</v>
      </c>
      <c r="F210" s="38">
        <v>1.93</v>
      </c>
      <c r="G210" s="39" t="e">
        <f>SUMIF('[1]2.报价结算清单'!$F$2:$F$578,$A210,'[1]2.报价结算清单'!$L$2:$L$578)</f>
        <v>#VALUE!</v>
      </c>
      <c r="H210" s="39" t="e">
        <f>SUMIF('[1]2.报价结算清单'!$F$2:$F$578,$A210,'[1]2.报价结算清单'!$N$2:$N$578)</f>
        <v>#VALUE!</v>
      </c>
      <c r="I210" s="41" t="e">
        <f>SUMIF('[1]2.报价结算清单'!$F$2:$F$578,A210,'[1]2.报价结算清单'!$P$2:$P$578)</f>
        <v>#VALUE!</v>
      </c>
    </row>
    <row r="211" ht="14" spans="1:9">
      <c r="A211" s="33" t="s">
        <v>2658</v>
      </c>
      <c r="B211" s="34" t="s">
        <v>1337</v>
      </c>
      <c r="C211" s="34" t="s">
        <v>2280</v>
      </c>
      <c r="D211" s="35" t="s">
        <v>1338</v>
      </c>
      <c r="E211" s="34" t="s">
        <v>196</v>
      </c>
      <c r="F211" s="38">
        <v>5.83</v>
      </c>
      <c r="G211" s="39" t="e">
        <f>SUMIF('[1]2.报价结算清单'!$F$2:$F$578,$A211,'[1]2.报价结算清单'!$L$2:$L$578)</f>
        <v>#VALUE!</v>
      </c>
      <c r="H211" s="39" t="e">
        <f>SUMIF('[1]2.报价结算清单'!$F$2:$F$578,$A211,'[1]2.报价结算清单'!$N$2:$N$578)</f>
        <v>#VALUE!</v>
      </c>
      <c r="I211" s="41" t="e">
        <f>SUMIF('[1]2.报价结算清单'!$F$2:$F$578,A211,'[1]2.报价结算清单'!$P$2:$P$578)</f>
        <v>#VALUE!</v>
      </c>
    </row>
    <row r="212" ht="14" spans="1:9">
      <c r="A212" s="33" t="s">
        <v>2659</v>
      </c>
      <c r="B212" s="34" t="s">
        <v>1825</v>
      </c>
      <c r="C212" s="34" t="s">
        <v>2280</v>
      </c>
      <c r="D212" s="35" t="s">
        <v>1826</v>
      </c>
      <c r="E212" s="34" t="s">
        <v>237</v>
      </c>
      <c r="F212" s="38">
        <v>4.5</v>
      </c>
      <c r="G212" s="39" t="e">
        <f>SUMIF('[1]2.报价结算清单'!$F$2:$F$578,$A212,'[1]2.报价结算清单'!$L$2:$L$578)</f>
        <v>#VALUE!</v>
      </c>
      <c r="H212" s="39" t="e">
        <f>SUMIF('[1]2.报价结算清单'!$F$2:$F$578,$A212,'[1]2.报价结算清单'!$N$2:$N$578)</f>
        <v>#VALUE!</v>
      </c>
      <c r="I212" s="41" t="e">
        <f>SUMIF('[1]2.报价结算清单'!$F$2:$F$578,A212,'[1]2.报价结算清单'!$P$2:$P$578)</f>
        <v>#VALUE!</v>
      </c>
    </row>
    <row r="213" ht="28" spans="1:9">
      <c r="A213" s="33" t="s">
        <v>2660</v>
      </c>
      <c r="B213" s="34" t="s">
        <v>1468</v>
      </c>
      <c r="C213" s="34" t="s">
        <v>2280</v>
      </c>
      <c r="D213" s="35" t="s">
        <v>1469</v>
      </c>
      <c r="E213" s="34" t="s">
        <v>237</v>
      </c>
      <c r="F213" s="38">
        <v>10.6</v>
      </c>
      <c r="G213" s="39" t="e">
        <f>SUMIF('[1]2.报价结算清单'!$F$2:$F$578,$A213,'[1]2.报价结算清单'!$L$2:$L$578)</f>
        <v>#VALUE!</v>
      </c>
      <c r="H213" s="39" t="e">
        <f>SUMIF('[1]2.报价结算清单'!$F$2:$F$578,$A213,'[1]2.报价结算清单'!$N$2:$N$578)</f>
        <v>#VALUE!</v>
      </c>
      <c r="I213" s="41" t="e">
        <f>SUMIF('[1]2.报价结算清单'!$F$2:$F$578,A213,'[1]2.报价结算清单'!$P$2:$P$578)</f>
        <v>#VALUE!</v>
      </c>
    </row>
    <row r="214" ht="14" spans="1:9">
      <c r="A214" s="33" t="s">
        <v>2661</v>
      </c>
      <c r="B214" s="34" t="s">
        <v>1428</v>
      </c>
      <c r="C214" s="34" t="s">
        <v>2280</v>
      </c>
      <c r="D214" s="35" t="s">
        <v>1429</v>
      </c>
      <c r="E214" s="34" t="s">
        <v>237</v>
      </c>
      <c r="F214" s="38">
        <v>10.6</v>
      </c>
      <c r="G214" s="39" t="e">
        <f>SUMIF('[1]2.报价结算清单'!$F$2:$F$578,$A214,'[1]2.报价结算清单'!$L$2:$L$578)</f>
        <v>#VALUE!</v>
      </c>
      <c r="H214" s="39" t="e">
        <f>SUMIF('[1]2.报价结算清单'!$F$2:$F$578,$A214,'[1]2.报价结算清单'!$N$2:$N$578)</f>
        <v>#VALUE!</v>
      </c>
      <c r="I214" s="41" t="e">
        <f>SUMIF('[1]2.报价结算清单'!$F$2:$F$578,A214,'[1]2.报价结算清单'!$P$2:$P$578)</f>
        <v>#VALUE!</v>
      </c>
    </row>
    <row r="215" ht="14" spans="1:9">
      <c r="A215" s="33" t="s">
        <v>2662</v>
      </c>
      <c r="B215" s="34" t="s">
        <v>1528</v>
      </c>
      <c r="C215" s="34" t="s">
        <v>2280</v>
      </c>
      <c r="D215" s="35" t="s">
        <v>1529</v>
      </c>
      <c r="E215" s="34" t="s">
        <v>237</v>
      </c>
      <c r="F215" s="38">
        <v>6.36</v>
      </c>
      <c r="G215" s="39" t="e">
        <f>SUMIF('[1]2.报价结算清单'!$F$2:$F$578,$A215,'[1]2.报价结算清单'!$L$2:$L$578)</f>
        <v>#VALUE!</v>
      </c>
      <c r="H215" s="39" t="e">
        <f>SUMIF('[1]2.报价结算清单'!$F$2:$F$578,$A215,'[1]2.报价结算清单'!$N$2:$N$578)</f>
        <v>#VALUE!</v>
      </c>
      <c r="I215" s="41" t="e">
        <f>SUMIF('[1]2.报价结算清单'!$F$2:$F$578,A215,'[1]2.报价结算清单'!$P$2:$P$578)</f>
        <v>#VALUE!</v>
      </c>
    </row>
    <row r="216" ht="14" spans="1:9">
      <c r="A216" s="33" t="s">
        <v>2663</v>
      </c>
      <c r="B216" s="34" t="s">
        <v>744</v>
      </c>
      <c r="C216" s="34" t="s">
        <v>2280</v>
      </c>
      <c r="D216" s="35" t="s">
        <v>745</v>
      </c>
      <c r="E216" s="34" t="s">
        <v>90</v>
      </c>
      <c r="F216" s="38">
        <v>21.2</v>
      </c>
      <c r="G216" s="39" t="e">
        <f>SUMIF('[1]2.报价结算清单'!$F$2:$F$578,$A216,'[1]2.报价结算清单'!$L$2:$L$578)</f>
        <v>#VALUE!</v>
      </c>
      <c r="H216" s="39" t="e">
        <f>SUMIF('[1]2.报价结算清单'!$F$2:$F$578,$A216,'[1]2.报价结算清单'!$N$2:$N$578)</f>
        <v>#VALUE!</v>
      </c>
      <c r="I216" s="41" t="e">
        <f>SUMIF('[1]2.报价结算清单'!$F$2:$F$578,A216,'[1]2.报价结算清单'!$P$2:$P$578)</f>
        <v>#VALUE!</v>
      </c>
    </row>
    <row r="217" ht="14" spans="1:9">
      <c r="A217" s="33" t="s">
        <v>2664</v>
      </c>
      <c r="B217" s="34" t="s">
        <v>325</v>
      </c>
      <c r="C217" s="34" t="s">
        <v>2280</v>
      </c>
      <c r="D217" s="35" t="s">
        <v>326</v>
      </c>
      <c r="E217" s="34" t="s">
        <v>196</v>
      </c>
      <c r="F217" s="38">
        <v>2.12</v>
      </c>
      <c r="G217" s="39" t="e">
        <f>SUMIF('[1]2.报价结算清单'!$F$2:$F$578,$A217,'[1]2.报价结算清单'!$L$2:$L$578)</f>
        <v>#VALUE!</v>
      </c>
      <c r="H217" s="39" t="e">
        <f>SUMIF('[1]2.报价结算清单'!$F$2:$F$578,$A217,'[1]2.报价结算清单'!$N$2:$N$578)</f>
        <v>#VALUE!</v>
      </c>
      <c r="I217" s="41" t="e">
        <f>SUMIF('[1]2.报价结算清单'!$F$2:$F$578,A217,'[1]2.报价结算清单'!$P$2:$P$578)</f>
        <v>#VALUE!</v>
      </c>
    </row>
    <row r="218" ht="14" spans="1:9">
      <c r="A218" s="33" t="s">
        <v>2665</v>
      </c>
      <c r="B218" s="34" t="s">
        <v>700</v>
      </c>
      <c r="C218" s="34" t="s">
        <v>2280</v>
      </c>
      <c r="D218" s="35" t="s">
        <v>701</v>
      </c>
      <c r="E218" s="34" t="s">
        <v>196</v>
      </c>
      <c r="F218" s="38">
        <v>0.95</v>
      </c>
      <c r="G218" s="39" t="e">
        <f>SUMIF('[1]2.报价结算清单'!$F$2:$F$578,$A218,'[1]2.报价结算清单'!$L$2:$L$578)</f>
        <v>#VALUE!</v>
      </c>
      <c r="H218" s="39" t="e">
        <f>SUMIF('[1]2.报价结算清单'!$F$2:$F$578,$A218,'[1]2.报价结算清单'!$N$2:$N$578)</f>
        <v>#VALUE!</v>
      </c>
      <c r="I218" s="41" t="e">
        <f>SUMIF('[1]2.报价结算清单'!$F$2:$F$578,A218,'[1]2.报价结算清单'!$P$2:$P$578)</f>
        <v>#VALUE!</v>
      </c>
    </row>
    <row r="219" ht="14" spans="1:9">
      <c r="A219" s="33" t="s">
        <v>2666</v>
      </c>
      <c r="B219" s="34" t="s">
        <v>1721</v>
      </c>
      <c r="C219" s="34" t="s">
        <v>2280</v>
      </c>
      <c r="D219" s="35" t="s">
        <v>1722</v>
      </c>
      <c r="E219" s="34" t="s">
        <v>196</v>
      </c>
      <c r="F219" s="38">
        <v>0.95</v>
      </c>
      <c r="G219" s="39" t="e">
        <f>SUMIF('[1]2.报价结算清单'!$F$2:$F$578,$A219,'[1]2.报价结算清单'!$L$2:$L$578)</f>
        <v>#VALUE!</v>
      </c>
      <c r="H219" s="39" t="e">
        <f>SUMIF('[1]2.报价结算清单'!$F$2:$F$578,$A219,'[1]2.报价结算清单'!$N$2:$N$578)</f>
        <v>#VALUE!</v>
      </c>
      <c r="I219" s="41" t="e">
        <f>SUMIF('[1]2.报价结算清单'!$F$2:$F$578,A219,'[1]2.报价结算清单'!$P$2:$P$578)</f>
        <v>#VALUE!</v>
      </c>
    </row>
    <row r="220" ht="14" spans="1:9">
      <c r="A220" s="33" t="s">
        <v>2667</v>
      </c>
      <c r="B220" s="34" t="s">
        <v>2243</v>
      </c>
      <c r="C220" s="34" t="s">
        <v>2280</v>
      </c>
      <c r="D220" s="35" t="s">
        <v>2244</v>
      </c>
      <c r="E220" s="34" t="s">
        <v>554</v>
      </c>
      <c r="F220" s="38">
        <v>50.88</v>
      </c>
      <c r="G220" s="39" t="e">
        <f>SUMIF('[1]2.报价结算清单'!$F$2:$F$578,$A220,'[1]2.报价结算清单'!$L$2:$L$578)</f>
        <v>#VALUE!</v>
      </c>
      <c r="H220" s="39" t="e">
        <f>SUMIF('[1]2.报价结算清单'!$F$2:$F$578,$A220,'[1]2.报价结算清单'!$N$2:$N$578)</f>
        <v>#VALUE!</v>
      </c>
      <c r="I220" s="41" t="e">
        <f>SUMIF('[1]2.报价结算清单'!$F$2:$F$578,A220,'[1]2.报价结算清单'!$P$2:$P$578)</f>
        <v>#VALUE!</v>
      </c>
    </row>
    <row r="221" ht="14" spans="1:9">
      <c r="A221" s="33" t="s">
        <v>2668</v>
      </c>
      <c r="B221" s="34" t="s">
        <v>552</v>
      </c>
      <c r="C221" s="34" t="s">
        <v>2280</v>
      </c>
      <c r="D221" s="35" t="s">
        <v>553</v>
      </c>
      <c r="E221" s="34" t="s">
        <v>554</v>
      </c>
      <c r="F221" s="38">
        <v>63.6</v>
      </c>
      <c r="G221" s="39" t="e">
        <f>SUMIF('[1]2.报价结算清单'!$F$2:$F$578,$A221,'[1]2.报价结算清单'!$L$2:$L$578)</f>
        <v>#VALUE!</v>
      </c>
      <c r="H221" s="39" t="e">
        <f>SUMIF('[1]2.报价结算清单'!$F$2:$F$578,$A221,'[1]2.报价结算清单'!$N$2:$N$578)</f>
        <v>#VALUE!</v>
      </c>
      <c r="I221" s="41" t="e">
        <f>SUMIF('[1]2.报价结算清单'!$F$2:$F$578,A221,'[1]2.报价结算清单'!$P$2:$P$578)</f>
        <v>#VALUE!</v>
      </c>
    </row>
    <row r="222" ht="14" spans="1:9">
      <c r="A222" s="33" t="s">
        <v>2669</v>
      </c>
      <c r="B222" s="34" t="s">
        <v>2174</v>
      </c>
      <c r="C222" s="34" t="s">
        <v>2280</v>
      </c>
      <c r="D222" s="35" t="s">
        <v>2175</v>
      </c>
      <c r="E222" s="34" t="s">
        <v>554</v>
      </c>
      <c r="F222" s="38">
        <v>31.8</v>
      </c>
      <c r="G222" s="39" t="e">
        <f>SUMIF('[1]2.报价结算清单'!$F$2:$F$578,$A222,'[1]2.报价结算清单'!$L$2:$L$578)</f>
        <v>#VALUE!</v>
      </c>
      <c r="H222" s="39" t="e">
        <f>SUMIF('[1]2.报价结算清单'!$F$2:$F$578,$A222,'[1]2.报价结算清单'!$N$2:$N$578)</f>
        <v>#VALUE!</v>
      </c>
      <c r="I222" s="41" t="e">
        <f>SUMIF('[1]2.报价结算清单'!$F$2:$F$578,A222,'[1]2.报价结算清单'!$P$2:$P$578)</f>
        <v>#VALUE!</v>
      </c>
    </row>
    <row r="223" ht="14" spans="1:9">
      <c r="A223" s="33" t="s">
        <v>2670</v>
      </c>
      <c r="B223" s="34" t="s">
        <v>728</v>
      </c>
      <c r="C223" s="34" t="s">
        <v>2280</v>
      </c>
      <c r="D223" s="35" t="s">
        <v>729</v>
      </c>
      <c r="E223" s="34" t="s">
        <v>554</v>
      </c>
      <c r="F223" s="38">
        <v>79.5</v>
      </c>
      <c r="G223" s="39" t="e">
        <f>SUMIF('[1]2.报价结算清单'!$F$2:$F$578,$A223,'[1]2.报价结算清单'!$L$2:$L$578)</f>
        <v>#VALUE!</v>
      </c>
      <c r="H223" s="39" t="e">
        <f>SUMIF('[1]2.报价结算清单'!$F$2:$F$578,$A223,'[1]2.报价结算清单'!$N$2:$N$578)</f>
        <v>#VALUE!</v>
      </c>
      <c r="I223" s="41" t="e">
        <f>SUMIF('[1]2.报价结算清单'!$F$2:$F$578,A223,'[1]2.报价结算清单'!$P$2:$P$578)</f>
        <v>#VALUE!</v>
      </c>
    </row>
    <row r="224" ht="14" spans="1:9">
      <c r="A224" s="33" t="s">
        <v>2671</v>
      </c>
      <c r="B224" s="34" t="s">
        <v>1217</v>
      </c>
      <c r="C224" s="34" t="s">
        <v>2280</v>
      </c>
      <c r="D224" s="35" t="s">
        <v>1218</v>
      </c>
      <c r="E224" s="34" t="s">
        <v>90</v>
      </c>
      <c r="F224" s="38">
        <v>9.54</v>
      </c>
      <c r="G224" s="39" t="e">
        <f>SUMIF('[1]2.报价结算清单'!$F$2:$F$578,$A224,'[1]2.报价结算清单'!$L$2:$L$578)</f>
        <v>#VALUE!</v>
      </c>
      <c r="H224" s="39" t="e">
        <f>SUMIF('[1]2.报价结算清单'!$F$2:$F$578,$A224,'[1]2.报价结算清单'!$N$2:$N$578)</f>
        <v>#VALUE!</v>
      </c>
      <c r="I224" s="41" t="e">
        <f>SUMIF('[1]2.报价结算清单'!$F$2:$F$578,A224,'[1]2.报价结算清单'!$P$2:$P$578)</f>
        <v>#VALUE!</v>
      </c>
    </row>
    <row r="225" ht="14" spans="1:9">
      <c r="A225" s="33" t="s">
        <v>2672</v>
      </c>
      <c r="B225" s="34" t="s">
        <v>215</v>
      </c>
      <c r="C225" s="34" t="s">
        <v>2280</v>
      </c>
      <c r="D225" s="35" t="s">
        <v>216</v>
      </c>
      <c r="E225" s="34" t="s">
        <v>90</v>
      </c>
      <c r="F225" s="38">
        <v>5.3</v>
      </c>
      <c r="G225" s="39" t="e">
        <f>SUMIF('[1]2.报价结算清单'!$F$2:$F$578,$A225,'[1]2.报价结算清单'!$L$2:$L$578)</f>
        <v>#VALUE!</v>
      </c>
      <c r="H225" s="39" t="e">
        <f>SUMIF('[1]2.报价结算清单'!$F$2:$F$578,$A225,'[1]2.报价结算清单'!$N$2:$N$578)</f>
        <v>#VALUE!</v>
      </c>
      <c r="I225" s="41" t="e">
        <f>SUMIF('[1]2.报价结算清单'!$F$2:$F$578,A225,'[1]2.报价结算清单'!$P$2:$P$578)</f>
        <v>#VALUE!</v>
      </c>
    </row>
    <row r="226" ht="14" spans="1:9">
      <c r="A226" s="33" t="s">
        <v>2673</v>
      </c>
      <c r="B226" s="34" t="s">
        <v>88</v>
      </c>
      <c r="C226" s="34" t="s">
        <v>2280</v>
      </c>
      <c r="D226" s="35" t="s">
        <v>89</v>
      </c>
      <c r="E226" s="34" t="s">
        <v>90</v>
      </c>
      <c r="F226" s="38">
        <v>8.48</v>
      </c>
      <c r="G226" s="39" t="e">
        <f>SUMIF('[1]2.报价结算清单'!$F$2:$F$578,$A226,'[1]2.报价结算清单'!$L$2:$L$578)</f>
        <v>#VALUE!</v>
      </c>
      <c r="H226" s="39" t="e">
        <f>SUMIF('[1]2.报价结算清单'!$F$2:$F$578,$A226,'[1]2.报价结算清单'!$N$2:$N$578)</f>
        <v>#VALUE!</v>
      </c>
      <c r="I226" s="41" t="e">
        <f>SUMIF('[1]2.报价结算清单'!$F$2:$F$578,A226,'[1]2.报价结算清单'!$P$2:$P$578)</f>
        <v>#VALUE!</v>
      </c>
    </row>
    <row r="227" ht="14" spans="1:9">
      <c r="A227" s="33" t="s">
        <v>2674</v>
      </c>
      <c r="B227" s="34" t="s">
        <v>1133</v>
      </c>
      <c r="C227" s="34" t="s">
        <v>2280</v>
      </c>
      <c r="D227" s="35" t="s">
        <v>1134</v>
      </c>
      <c r="E227" s="34" t="s">
        <v>90</v>
      </c>
      <c r="F227" s="38">
        <v>18.02</v>
      </c>
      <c r="G227" s="39" t="e">
        <f>SUMIF('[1]2.报价结算清单'!$F$2:$F$578,$A227,'[1]2.报价结算清单'!$L$2:$L$578)</f>
        <v>#VALUE!</v>
      </c>
      <c r="H227" s="39" t="e">
        <f>SUMIF('[1]2.报价结算清单'!$F$2:$F$578,$A227,'[1]2.报价结算清单'!$N$2:$N$578)</f>
        <v>#VALUE!</v>
      </c>
      <c r="I227" s="41" t="e">
        <f>SUMIF('[1]2.报价结算清单'!$F$2:$F$578,A227,'[1]2.报价结算清单'!$P$2:$P$578)</f>
        <v>#VALUE!</v>
      </c>
    </row>
    <row r="228" ht="14" spans="1:9">
      <c r="A228" s="33" t="s">
        <v>2675</v>
      </c>
      <c r="B228" s="34" t="s">
        <v>447</v>
      </c>
      <c r="C228" s="34" t="s">
        <v>2280</v>
      </c>
      <c r="D228" s="35" t="s">
        <v>448</v>
      </c>
      <c r="E228" s="34" t="s">
        <v>30</v>
      </c>
      <c r="F228" s="38">
        <v>27.56</v>
      </c>
      <c r="G228" s="39" t="e">
        <f>SUMIF('[1]2.报价结算清单'!$F$2:$F$578,$A228,'[1]2.报价结算清单'!$L$2:$L$578)</f>
        <v>#VALUE!</v>
      </c>
      <c r="H228" s="39" t="e">
        <f>SUMIF('[1]2.报价结算清单'!$F$2:$F$578,$A228,'[1]2.报价结算清单'!$N$2:$N$578)</f>
        <v>#VALUE!</v>
      </c>
      <c r="I228" s="41" t="e">
        <f>SUMIF('[1]2.报价结算清单'!$F$2:$F$578,A228,'[1]2.报价结算清单'!$P$2:$P$578)</f>
        <v>#VALUE!</v>
      </c>
    </row>
    <row r="229" ht="14" spans="1:9">
      <c r="A229" s="33" t="s">
        <v>2676</v>
      </c>
      <c r="B229" s="34" t="s">
        <v>1745</v>
      </c>
      <c r="C229" s="34" t="s">
        <v>2280</v>
      </c>
      <c r="D229" s="35" t="s">
        <v>1746</v>
      </c>
      <c r="E229" s="34" t="s">
        <v>30</v>
      </c>
      <c r="F229" s="38">
        <v>50.88</v>
      </c>
      <c r="G229" s="39" t="e">
        <f>SUMIF('[1]2.报价结算清单'!$F$2:$F$578,$A229,'[1]2.报价结算清单'!$L$2:$L$578)</f>
        <v>#VALUE!</v>
      </c>
      <c r="H229" s="39" t="e">
        <f>SUMIF('[1]2.报价结算清单'!$F$2:$F$578,$A229,'[1]2.报价结算清单'!$N$2:$N$578)</f>
        <v>#VALUE!</v>
      </c>
      <c r="I229" s="41" t="e">
        <f>SUMIF('[1]2.报价结算清单'!$F$2:$F$578,A229,'[1]2.报价结算清单'!$P$2:$P$578)</f>
        <v>#VALUE!</v>
      </c>
    </row>
    <row r="230" ht="14" spans="1:9">
      <c r="A230" s="33" t="s">
        <v>2677</v>
      </c>
      <c r="B230" s="34" t="s">
        <v>688</v>
      </c>
      <c r="C230" s="34" t="s">
        <v>2280</v>
      </c>
      <c r="D230" s="35" t="s">
        <v>689</v>
      </c>
      <c r="E230" s="34" t="s">
        <v>30</v>
      </c>
      <c r="F230" s="38">
        <v>46.64</v>
      </c>
      <c r="G230" s="39" t="e">
        <f>SUMIF('[1]2.报价结算清单'!$F$2:$F$578,$A230,'[1]2.报价结算清单'!$L$2:$L$578)</f>
        <v>#VALUE!</v>
      </c>
      <c r="H230" s="39" t="e">
        <f>SUMIF('[1]2.报价结算清单'!$F$2:$F$578,$A230,'[1]2.报价结算清单'!$N$2:$N$578)</f>
        <v>#VALUE!</v>
      </c>
      <c r="I230" s="41" t="e">
        <f>SUMIF('[1]2.报价结算清单'!$F$2:$F$578,A230,'[1]2.报价结算清单'!$P$2:$P$578)</f>
        <v>#VALUE!</v>
      </c>
    </row>
    <row r="231" ht="14" spans="1:9">
      <c r="A231" s="33" t="s">
        <v>2678</v>
      </c>
      <c r="B231" s="34" t="s">
        <v>852</v>
      </c>
      <c r="C231" s="34" t="s">
        <v>2280</v>
      </c>
      <c r="D231" s="35" t="s">
        <v>853</v>
      </c>
      <c r="E231" s="34" t="s">
        <v>30</v>
      </c>
      <c r="F231" s="38">
        <v>53</v>
      </c>
      <c r="G231" s="39" t="e">
        <f>SUMIF('[1]2.报价结算清单'!$F$2:$F$578,$A231,'[1]2.报价结算清单'!$L$2:$L$578)</f>
        <v>#VALUE!</v>
      </c>
      <c r="H231" s="39" t="e">
        <f>SUMIF('[1]2.报价结算清单'!$F$2:$F$578,$A231,'[1]2.报价结算清单'!$N$2:$N$578)</f>
        <v>#VALUE!</v>
      </c>
      <c r="I231" s="41" t="e">
        <f>SUMIF('[1]2.报价结算清单'!$F$2:$F$578,A231,'[1]2.报价结算清单'!$P$2:$P$578)</f>
        <v>#VALUE!</v>
      </c>
    </row>
    <row r="232" ht="14" spans="1:9">
      <c r="A232" s="33" t="s">
        <v>2679</v>
      </c>
      <c r="B232" s="34" t="s">
        <v>144</v>
      </c>
      <c r="C232" s="34" t="s">
        <v>2280</v>
      </c>
      <c r="D232" s="35" t="s">
        <v>145</v>
      </c>
      <c r="E232" s="34" t="s">
        <v>30</v>
      </c>
      <c r="F232" s="38">
        <v>127.2</v>
      </c>
      <c r="G232" s="39" t="e">
        <f>SUMIF('[1]2.报价结算清单'!$F$2:$F$578,$A232,'[1]2.报价结算清单'!$L$2:$L$578)</f>
        <v>#VALUE!</v>
      </c>
      <c r="H232" s="39" t="e">
        <f>SUMIF('[1]2.报价结算清单'!$F$2:$F$578,$A232,'[1]2.报价结算清单'!$N$2:$N$578)</f>
        <v>#VALUE!</v>
      </c>
      <c r="I232" s="41" t="e">
        <f>SUMIF('[1]2.报价结算清单'!$F$2:$F$578,A232,'[1]2.报价结算清单'!$P$2:$P$578)</f>
        <v>#VALUE!</v>
      </c>
    </row>
    <row r="233" ht="14" spans="1:9">
      <c r="A233" s="33" t="s">
        <v>2680</v>
      </c>
      <c r="B233" s="34" t="s">
        <v>2014</v>
      </c>
      <c r="C233" s="34" t="s">
        <v>2280</v>
      </c>
      <c r="D233" s="35" t="s">
        <v>2015</v>
      </c>
      <c r="E233" s="34" t="s">
        <v>196</v>
      </c>
      <c r="F233" s="38">
        <v>86.67</v>
      </c>
      <c r="G233" s="39" t="e">
        <f>SUMIF('[1]2.报价结算清单'!$F$2:$F$578,$A233,'[1]2.报价结算清单'!$L$2:$L$578)</f>
        <v>#VALUE!</v>
      </c>
      <c r="H233" s="39" t="e">
        <f>SUMIF('[1]2.报价结算清单'!$F$2:$F$578,$A233,'[1]2.报价结算清单'!$N$2:$N$578)</f>
        <v>#VALUE!</v>
      </c>
      <c r="I233" s="41" t="e">
        <f>SUMIF('[1]2.报价结算清单'!$F$2:$F$578,A233,'[1]2.报价结算清单'!$P$2:$P$578)</f>
        <v>#VALUE!</v>
      </c>
    </row>
    <row r="234" ht="14" spans="1:9">
      <c r="A234" s="33" t="s">
        <v>2681</v>
      </c>
      <c r="B234" s="34" t="s">
        <v>281</v>
      </c>
      <c r="C234" s="34" t="s">
        <v>2280</v>
      </c>
      <c r="D234" s="35" t="s">
        <v>282</v>
      </c>
      <c r="E234" s="34" t="s">
        <v>196</v>
      </c>
      <c r="F234" s="38">
        <v>73.33</v>
      </c>
      <c r="G234" s="39" t="e">
        <f>SUMIF('[1]2.报价结算清单'!$F$2:$F$578,$A234,'[1]2.报价结算清单'!$L$2:$L$578)</f>
        <v>#VALUE!</v>
      </c>
      <c r="H234" s="39" t="e">
        <f>SUMIF('[1]2.报价结算清单'!$F$2:$F$578,$A234,'[1]2.报价结算清单'!$N$2:$N$578)</f>
        <v>#VALUE!</v>
      </c>
      <c r="I234" s="41" t="e">
        <f>SUMIF('[1]2.报价结算清单'!$F$2:$F$578,A234,'[1]2.报价结算清单'!$P$2:$P$578)</f>
        <v>#VALUE!</v>
      </c>
    </row>
    <row r="235" ht="14" spans="1:9">
      <c r="A235" s="33" t="s">
        <v>2682</v>
      </c>
      <c r="B235" s="34" t="s">
        <v>2018</v>
      </c>
      <c r="C235" s="34" t="s">
        <v>2280</v>
      </c>
      <c r="D235" s="35" t="s">
        <v>2019</v>
      </c>
      <c r="E235" s="34" t="s">
        <v>196</v>
      </c>
      <c r="F235" s="38">
        <v>153.33</v>
      </c>
      <c r="G235" s="39" t="e">
        <f>SUMIF('[1]2.报价结算清单'!$F$2:$F$578,$A235,'[1]2.报价结算清单'!$L$2:$L$578)</f>
        <v>#VALUE!</v>
      </c>
      <c r="H235" s="39" t="e">
        <f>SUMIF('[1]2.报价结算清单'!$F$2:$F$578,$A235,'[1]2.报价结算清单'!$N$2:$N$578)</f>
        <v>#VALUE!</v>
      </c>
      <c r="I235" s="41" t="e">
        <f>SUMIF('[1]2.报价结算清单'!$F$2:$F$578,A235,'[1]2.报价结算清单'!$P$2:$P$578)</f>
        <v>#VALUE!</v>
      </c>
    </row>
    <row r="236" ht="14" spans="1:9">
      <c r="A236" s="33" t="s">
        <v>2683</v>
      </c>
      <c r="B236" s="34" t="s">
        <v>1837</v>
      </c>
      <c r="C236" s="34" t="s">
        <v>2280</v>
      </c>
      <c r="D236" s="35" t="s">
        <v>1838</v>
      </c>
      <c r="E236" s="34" t="s">
        <v>196</v>
      </c>
      <c r="F236" s="38">
        <v>25</v>
      </c>
      <c r="G236" s="39" t="e">
        <f>SUMIF('[1]2.报价结算清单'!$F$2:$F$578,$A236,'[1]2.报价结算清单'!$L$2:$L$578)</f>
        <v>#VALUE!</v>
      </c>
      <c r="H236" s="39" t="e">
        <f>SUMIF('[1]2.报价结算清单'!$F$2:$F$578,$A236,'[1]2.报价结算清单'!$N$2:$N$578)</f>
        <v>#VALUE!</v>
      </c>
      <c r="I236" s="41" t="e">
        <f>SUMIF('[1]2.报价结算清单'!$F$2:$F$578,A236,'[1]2.报价结算清单'!$P$2:$P$578)</f>
        <v>#VALUE!</v>
      </c>
    </row>
    <row r="237" ht="14" spans="1:9">
      <c r="A237" s="33" t="s">
        <v>2684</v>
      </c>
      <c r="B237" s="34" t="s">
        <v>1576</v>
      </c>
      <c r="C237" s="34" t="s">
        <v>2280</v>
      </c>
      <c r="D237" s="35" t="s">
        <v>1577</v>
      </c>
      <c r="E237" s="34" t="s">
        <v>196</v>
      </c>
      <c r="F237" s="38">
        <v>106</v>
      </c>
      <c r="G237" s="39" t="e">
        <f>SUMIF('[1]2.报价结算清单'!$F$2:$F$578,$A237,'[1]2.报价结算清单'!$L$2:$L$578)</f>
        <v>#VALUE!</v>
      </c>
      <c r="H237" s="39" t="e">
        <f>SUMIF('[1]2.报价结算清单'!$F$2:$F$578,$A237,'[1]2.报价结算清单'!$N$2:$N$578)</f>
        <v>#VALUE!</v>
      </c>
      <c r="I237" s="41" t="e">
        <f>SUMIF('[1]2.报价结算清单'!$F$2:$F$578,A237,'[1]2.报价结算清单'!$P$2:$P$578)</f>
        <v>#VALUE!</v>
      </c>
    </row>
    <row r="238" ht="14" spans="1:9">
      <c r="A238" s="33" t="s">
        <v>2685</v>
      </c>
      <c r="B238" s="34" t="s">
        <v>1969</v>
      </c>
      <c r="C238" s="34" t="s">
        <v>2280</v>
      </c>
      <c r="D238" s="35" t="s">
        <v>1970</v>
      </c>
      <c r="E238" s="34" t="s">
        <v>196</v>
      </c>
      <c r="F238" s="38">
        <v>43.33</v>
      </c>
      <c r="G238" s="39" t="e">
        <f>SUMIF('[1]2.报价结算清单'!$F$2:$F$578,$A238,'[1]2.报价结算清单'!$L$2:$L$578)</f>
        <v>#VALUE!</v>
      </c>
      <c r="H238" s="39" t="e">
        <f>SUMIF('[1]2.报价结算清单'!$F$2:$F$578,$A238,'[1]2.报价结算清单'!$N$2:$N$578)</f>
        <v>#VALUE!</v>
      </c>
      <c r="I238" s="41" t="e">
        <f>SUMIF('[1]2.报价结算清单'!$F$2:$F$578,A238,'[1]2.报价结算清单'!$P$2:$P$578)</f>
        <v>#VALUE!</v>
      </c>
    </row>
    <row r="239" ht="14" spans="1:9">
      <c r="A239" s="33" t="s">
        <v>2686</v>
      </c>
      <c r="B239" s="34" t="s">
        <v>1572</v>
      </c>
      <c r="C239" s="34" t="s">
        <v>2280</v>
      </c>
      <c r="D239" s="35" t="s">
        <v>1573</v>
      </c>
      <c r="E239" s="34" t="s">
        <v>196</v>
      </c>
      <c r="F239" s="38">
        <v>73.33</v>
      </c>
      <c r="G239" s="39" t="e">
        <f>SUMIF('[1]2.报价结算清单'!$F$2:$F$578,$A239,'[1]2.报价结算清单'!$L$2:$L$578)</f>
        <v>#VALUE!</v>
      </c>
      <c r="H239" s="39" t="e">
        <f>SUMIF('[1]2.报价结算清单'!$F$2:$F$578,$A239,'[1]2.报价结算清单'!$N$2:$N$578)</f>
        <v>#VALUE!</v>
      </c>
      <c r="I239" s="41" t="e">
        <f>SUMIF('[1]2.报价结算清单'!$F$2:$F$578,A239,'[1]2.报价结算清单'!$P$2:$P$578)</f>
        <v>#VALUE!</v>
      </c>
    </row>
    <row r="240" ht="14" spans="1:9">
      <c r="A240" s="33" t="s">
        <v>2687</v>
      </c>
      <c r="B240" s="34" t="s">
        <v>244</v>
      </c>
      <c r="C240" s="34" t="s">
        <v>2280</v>
      </c>
      <c r="D240" s="35" t="s">
        <v>245</v>
      </c>
      <c r="E240" s="34" t="s">
        <v>196</v>
      </c>
      <c r="F240" s="38">
        <v>123.33</v>
      </c>
      <c r="G240" s="39" t="e">
        <f>SUMIF('[1]2.报价结算清单'!$F$2:$F$578,$A240,'[1]2.报价结算清单'!$L$2:$L$578)</f>
        <v>#VALUE!</v>
      </c>
      <c r="H240" s="39" t="e">
        <f>SUMIF('[1]2.报价结算清单'!$F$2:$F$578,$A240,'[1]2.报价结算清单'!$N$2:$N$578)</f>
        <v>#VALUE!</v>
      </c>
      <c r="I240" s="41" t="e">
        <f>SUMIF('[1]2.报价结算清单'!$F$2:$F$578,A240,'[1]2.报价结算清单'!$P$2:$P$578)</f>
        <v>#VALUE!</v>
      </c>
    </row>
    <row r="241" ht="14" spans="1:9">
      <c r="A241" s="33" t="s">
        <v>2688</v>
      </c>
      <c r="B241" s="34" t="s">
        <v>888</v>
      </c>
      <c r="C241" s="34" t="s">
        <v>2280</v>
      </c>
      <c r="D241" s="35" t="s">
        <v>889</v>
      </c>
      <c r="E241" s="34" t="s">
        <v>196</v>
      </c>
      <c r="F241" s="38">
        <v>243.33</v>
      </c>
      <c r="G241" s="39" t="e">
        <f>SUMIF('[1]2.报价结算清单'!$F$2:$F$578,$A241,'[1]2.报价结算清单'!$L$2:$L$578)</f>
        <v>#VALUE!</v>
      </c>
      <c r="H241" s="39" t="e">
        <f>SUMIF('[1]2.报价结算清单'!$F$2:$F$578,$A241,'[1]2.报价结算清单'!$N$2:$N$578)</f>
        <v>#VALUE!</v>
      </c>
      <c r="I241" s="41" t="e">
        <f>SUMIF('[1]2.报价结算清单'!$F$2:$F$578,A241,'[1]2.报价结算清单'!$P$2:$P$578)</f>
        <v>#VALUE!</v>
      </c>
    </row>
    <row r="242" ht="14" spans="1:9">
      <c r="A242" s="33" t="s">
        <v>2689</v>
      </c>
      <c r="B242" s="34" t="s">
        <v>1464</v>
      </c>
      <c r="C242" s="34" t="s">
        <v>2280</v>
      </c>
      <c r="D242" s="35" t="s">
        <v>1465</v>
      </c>
      <c r="E242" s="34" t="s">
        <v>196</v>
      </c>
      <c r="F242" s="38">
        <v>340</v>
      </c>
      <c r="G242" s="39" t="e">
        <f>SUMIF('[1]2.报价结算清单'!$F$2:$F$578,$A242,'[1]2.报价结算清单'!$L$2:$L$578)</f>
        <v>#VALUE!</v>
      </c>
      <c r="H242" s="39" t="e">
        <f>SUMIF('[1]2.报价结算清单'!$F$2:$F$578,$A242,'[1]2.报价结算清单'!$N$2:$N$578)</f>
        <v>#VALUE!</v>
      </c>
      <c r="I242" s="41" t="e">
        <f>SUMIF('[1]2.报价结算清单'!$F$2:$F$578,A242,'[1]2.报价结算清单'!$P$2:$P$578)</f>
        <v>#VALUE!</v>
      </c>
    </row>
    <row r="243" ht="14" spans="1:9">
      <c r="A243" s="33" t="s">
        <v>2690</v>
      </c>
      <c r="B243" s="34" t="s">
        <v>1945</v>
      </c>
      <c r="C243" s="34" t="s">
        <v>2280</v>
      </c>
      <c r="D243" s="35" t="s">
        <v>1946</v>
      </c>
      <c r="E243" s="34" t="s">
        <v>196</v>
      </c>
      <c r="F243" s="38">
        <v>496.67</v>
      </c>
      <c r="G243" s="39" t="e">
        <f>SUMIF('[1]2.报价结算清单'!$F$2:$F$578,$A243,'[1]2.报价结算清单'!$L$2:$L$578)</f>
        <v>#VALUE!</v>
      </c>
      <c r="H243" s="39" t="e">
        <f>SUMIF('[1]2.报价结算清单'!$F$2:$F$578,$A243,'[1]2.报价结算清单'!$N$2:$N$578)</f>
        <v>#VALUE!</v>
      </c>
      <c r="I243" s="41" t="e">
        <f>SUMIF('[1]2.报价结算清单'!$F$2:$F$578,A243,'[1]2.报价结算清单'!$P$2:$P$578)</f>
        <v>#VALUE!</v>
      </c>
    </row>
    <row r="244" ht="14" spans="1:9">
      <c r="A244" s="33" t="s">
        <v>2691</v>
      </c>
      <c r="B244" s="34" t="s">
        <v>1644</v>
      </c>
      <c r="C244" s="34" t="s">
        <v>2280</v>
      </c>
      <c r="D244" s="35" t="s">
        <v>1645</v>
      </c>
      <c r="E244" s="34" t="s">
        <v>196</v>
      </c>
      <c r="F244" s="38">
        <v>53</v>
      </c>
      <c r="G244" s="39" t="e">
        <f>SUMIF('[1]2.报价结算清单'!$F$2:$F$578,$A244,'[1]2.报价结算清单'!$L$2:$L$578)</f>
        <v>#VALUE!</v>
      </c>
      <c r="H244" s="39" t="e">
        <f>SUMIF('[1]2.报价结算清单'!$F$2:$F$578,$A244,'[1]2.报价结算清单'!$N$2:$N$578)</f>
        <v>#VALUE!</v>
      </c>
      <c r="I244" s="41" t="e">
        <f>SUMIF('[1]2.报价结算清单'!$F$2:$F$578,A244,'[1]2.报价结算清单'!$P$2:$P$578)</f>
        <v>#VALUE!</v>
      </c>
    </row>
    <row r="245" ht="14" spans="1:9">
      <c r="A245" s="33" t="s">
        <v>2692</v>
      </c>
      <c r="B245" s="34" t="s">
        <v>1596</v>
      </c>
      <c r="C245" s="34" t="s">
        <v>2280</v>
      </c>
      <c r="D245" s="35" t="s">
        <v>1597</v>
      </c>
      <c r="E245" s="34" t="s">
        <v>237</v>
      </c>
      <c r="F245" s="38">
        <v>212</v>
      </c>
      <c r="G245" s="39" t="e">
        <f>SUMIF('[1]2.报价结算清单'!$F$2:$F$578,$A245,'[1]2.报价结算清单'!$L$2:$L$578)</f>
        <v>#VALUE!</v>
      </c>
      <c r="H245" s="39" t="e">
        <f>SUMIF('[1]2.报价结算清单'!$F$2:$F$578,$A245,'[1]2.报价结算清单'!$N$2:$N$578)</f>
        <v>#VALUE!</v>
      </c>
      <c r="I245" s="41" t="e">
        <f>SUMIF('[1]2.报价结算清单'!$F$2:$F$578,A245,'[1]2.报价结算清单'!$P$2:$P$578)</f>
        <v>#VALUE!</v>
      </c>
    </row>
    <row r="246" ht="14" spans="1:9">
      <c r="A246" s="33" t="s">
        <v>2693</v>
      </c>
      <c r="B246" s="34" t="s">
        <v>1436</v>
      </c>
      <c r="C246" s="34" t="s">
        <v>2280</v>
      </c>
      <c r="D246" s="35" t="s">
        <v>1437</v>
      </c>
      <c r="E246" s="34" t="s">
        <v>237</v>
      </c>
      <c r="F246" s="38">
        <v>400.68</v>
      </c>
      <c r="G246" s="39" t="e">
        <f>SUMIF('[1]2.报价结算清单'!$F$2:$F$578,$A246,'[1]2.报价结算清单'!$L$2:$L$578)</f>
        <v>#VALUE!</v>
      </c>
      <c r="H246" s="39" t="e">
        <f>SUMIF('[1]2.报价结算清单'!$F$2:$F$578,$A246,'[1]2.报价结算清单'!$N$2:$N$578)</f>
        <v>#VALUE!</v>
      </c>
      <c r="I246" s="41" t="e">
        <f>SUMIF('[1]2.报价结算清单'!$F$2:$F$578,A246,'[1]2.报价结算清单'!$P$2:$P$578)</f>
        <v>#VALUE!</v>
      </c>
    </row>
    <row r="247" ht="14" spans="1:9">
      <c r="A247" s="33" t="s">
        <v>2694</v>
      </c>
      <c r="B247" s="34" t="s">
        <v>321</v>
      </c>
      <c r="C247" s="34" t="s">
        <v>2280</v>
      </c>
      <c r="D247" s="35" t="s">
        <v>322</v>
      </c>
      <c r="E247" s="34" t="s">
        <v>90</v>
      </c>
      <c r="F247" s="38">
        <v>63.6</v>
      </c>
      <c r="G247" s="39" t="e">
        <f>SUMIF('[1]2.报价结算清单'!$F$2:$F$578,$A247,'[1]2.报价结算清单'!$L$2:$L$578)</f>
        <v>#VALUE!</v>
      </c>
      <c r="H247" s="39" t="e">
        <f>SUMIF('[1]2.报价结算清单'!$F$2:$F$578,$A247,'[1]2.报价结算清单'!$N$2:$N$578)</f>
        <v>#VALUE!</v>
      </c>
      <c r="I247" s="41" t="e">
        <f>SUMIF('[1]2.报价结算清单'!$F$2:$F$578,A247,'[1]2.报价结算清单'!$P$2:$P$578)</f>
        <v>#VALUE!</v>
      </c>
    </row>
    <row r="248" ht="14" spans="1:9">
      <c r="A248" s="33" t="s">
        <v>2695</v>
      </c>
      <c r="B248" s="34" t="s">
        <v>566</v>
      </c>
      <c r="C248" s="34" t="s">
        <v>2280</v>
      </c>
      <c r="D248" s="35" t="s">
        <v>567</v>
      </c>
      <c r="E248" s="34" t="s">
        <v>90</v>
      </c>
      <c r="F248" s="38">
        <v>63.6</v>
      </c>
      <c r="G248" s="39" t="e">
        <f>SUMIF('[1]2.报价结算清单'!$F$2:$F$578,$A248,'[1]2.报价结算清单'!$L$2:$L$578)</f>
        <v>#VALUE!</v>
      </c>
      <c r="H248" s="39" t="e">
        <f>SUMIF('[1]2.报价结算清单'!$F$2:$F$578,$A248,'[1]2.报价结算清单'!$N$2:$N$578)</f>
        <v>#VALUE!</v>
      </c>
      <c r="I248" s="41" t="e">
        <f>SUMIF('[1]2.报价结算清单'!$F$2:$F$578,A248,'[1]2.报价结算清单'!$P$2:$P$578)</f>
        <v>#VALUE!</v>
      </c>
    </row>
    <row r="249" ht="14" spans="1:9">
      <c r="A249" s="33" t="s">
        <v>2696</v>
      </c>
      <c r="B249" s="34" t="s">
        <v>487</v>
      </c>
      <c r="C249" s="34" t="s">
        <v>2280</v>
      </c>
      <c r="D249" s="35" t="s">
        <v>488</v>
      </c>
      <c r="E249" s="34" t="s">
        <v>90</v>
      </c>
      <c r="F249" s="38">
        <v>63.6</v>
      </c>
      <c r="G249" s="39" t="e">
        <f>SUMIF('[1]2.报价结算清单'!$F$2:$F$578,$A249,'[1]2.报价结算清单'!$L$2:$L$578)</f>
        <v>#VALUE!</v>
      </c>
      <c r="H249" s="39" t="e">
        <f>SUMIF('[1]2.报价结算清单'!$F$2:$F$578,$A249,'[1]2.报价结算清单'!$N$2:$N$578)</f>
        <v>#VALUE!</v>
      </c>
      <c r="I249" s="41" t="e">
        <f>SUMIF('[1]2.报价结算清单'!$F$2:$F$578,A249,'[1]2.报价结算清单'!$P$2:$P$578)</f>
        <v>#VALUE!</v>
      </c>
    </row>
    <row r="250" ht="14" spans="1:9">
      <c r="A250" s="33" t="s">
        <v>2697</v>
      </c>
      <c r="B250" s="34" t="s">
        <v>1085</v>
      </c>
      <c r="C250" s="34" t="s">
        <v>2280</v>
      </c>
      <c r="D250" s="35" t="s">
        <v>1086</v>
      </c>
      <c r="E250" s="34" t="s">
        <v>90</v>
      </c>
      <c r="F250" s="38">
        <v>2.54</v>
      </c>
      <c r="G250" s="39" t="e">
        <f>SUMIF('[1]2.报价结算清单'!$F$2:$F$578,$A250,'[1]2.报价结算清单'!$L$2:$L$578)</f>
        <v>#VALUE!</v>
      </c>
      <c r="H250" s="39" t="e">
        <f>SUMIF('[1]2.报价结算清单'!$F$2:$F$578,$A250,'[1]2.报价结算清单'!$N$2:$N$578)</f>
        <v>#VALUE!</v>
      </c>
      <c r="I250" s="41" t="e">
        <f>SUMIF('[1]2.报价结算清单'!$F$2:$F$578,A250,'[1]2.报价结算清单'!$P$2:$P$578)</f>
        <v>#VALUE!</v>
      </c>
    </row>
    <row r="251" ht="14" spans="1:9">
      <c r="A251" s="33" t="s">
        <v>2698</v>
      </c>
      <c r="B251" s="34" t="s">
        <v>1121</v>
      </c>
      <c r="C251" s="34" t="s">
        <v>2280</v>
      </c>
      <c r="D251" s="35" t="s">
        <v>1122</v>
      </c>
      <c r="E251" s="34" t="s">
        <v>90</v>
      </c>
      <c r="F251" s="38">
        <v>68.9</v>
      </c>
      <c r="G251" s="39" t="e">
        <f>SUMIF('[1]2.报价结算清单'!$F$2:$F$578,$A251,'[1]2.报价结算清单'!$L$2:$L$578)</f>
        <v>#VALUE!</v>
      </c>
      <c r="H251" s="39" t="e">
        <f>SUMIF('[1]2.报价结算清单'!$F$2:$F$578,$A251,'[1]2.报价结算清单'!$N$2:$N$578)</f>
        <v>#VALUE!</v>
      </c>
      <c r="I251" s="41" t="e">
        <f>SUMIF('[1]2.报价结算清单'!$F$2:$F$578,A251,'[1]2.报价结算清单'!$P$2:$P$578)</f>
        <v>#VALUE!</v>
      </c>
    </row>
    <row r="252" ht="14" spans="1:9">
      <c r="A252" s="33" t="s">
        <v>2699</v>
      </c>
      <c r="B252" s="34" t="s">
        <v>309</v>
      </c>
      <c r="C252" s="34" t="s">
        <v>2280</v>
      </c>
      <c r="D252" s="35" t="s">
        <v>310</v>
      </c>
      <c r="E252" s="34" t="s">
        <v>90</v>
      </c>
      <c r="F252" s="38">
        <v>63.6</v>
      </c>
      <c r="G252" s="39" t="e">
        <f>SUMIF('[1]2.报价结算清单'!$F$2:$F$578,$A252,'[1]2.报价结算清单'!$L$2:$L$578)</f>
        <v>#VALUE!</v>
      </c>
      <c r="H252" s="39" t="e">
        <f>SUMIF('[1]2.报价结算清单'!$F$2:$F$578,$A252,'[1]2.报价结算清单'!$N$2:$N$578)</f>
        <v>#VALUE!</v>
      </c>
      <c r="I252" s="41" t="e">
        <f>SUMIF('[1]2.报价结算清单'!$F$2:$F$578,A252,'[1]2.报价结算清单'!$P$2:$P$578)</f>
        <v>#VALUE!</v>
      </c>
    </row>
    <row r="253" ht="14" spans="1:9">
      <c r="A253" s="33" t="s">
        <v>2700</v>
      </c>
      <c r="B253" s="34" t="s">
        <v>1025</v>
      </c>
      <c r="C253" s="34" t="s">
        <v>2280</v>
      </c>
      <c r="D253" s="35" t="s">
        <v>1026</v>
      </c>
      <c r="E253" s="34" t="s">
        <v>90</v>
      </c>
      <c r="F253" s="38">
        <v>26.5</v>
      </c>
      <c r="G253" s="39" t="e">
        <f>SUMIF('[1]2.报价结算清单'!$F$2:$F$578,$A253,'[1]2.报价结算清单'!$L$2:$L$578)</f>
        <v>#VALUE!</v>
      </c>
      <c r="H253" s="39" t="e">
        <f>SUMIF('[1]2.报价结算清单'!$F$2:$F$578,$A253,'[1]2.报价结算清单'!$N$2:$N$578)</f>
        <v>#VALUE!</v>
      </c>
      <c r="I253" s="41" t="e">
        <f>SUMIF('[1]2.报价结算清单'!$F$2:$F$578,A253,'[1]2.报价结算清单'!$P$2:$P$578)</f>
        <v>#VALUE!</v>
      </c>
    </row>
    <row r="254" ht="14" spans="1:9">
      <c r="A254" s="33" t="s">
        <v>2701</v>
      </c>
      <c r="B254" s="34" t="s">
        <v>1225</v>
      </c>
      <c r="C254" s="34" t="s">
        <v>2280</v>
      </c>
      <c r="D254" s="35" t="s">
        <v>1226</v>
      </c>
      <c r="E254" s="34" t="s">
        <v>30</v>
      </c>
      <c r="F254" s="38">
        <v>63.6</v>
      </c>
      <c r="G254" s="39" t="e">
        <f>SUMIF('[1]2.报价结算清单'!$F$2:$F$578,$A254,'[1]2.报价结算清单'!$L$2:$L$578)</f>
        <v>#VALUE!</v>
      </c>
      <c r="H254" s="39" t="e">
        <f>SUMIF('[1]2.报价结算清单'!$F$2:$F$578,$A254,'[1]2.报价结算清单'!$N$2:$N$578)</f>
        <v>#VALUE!</v>
      </c>
      <c r="I254" s="41" t="e">
        <f>SUMIF('[1]2.报价结算清单'!$F$2:$F$578,A254,'[1]2.报价结算清单'!$P$2:$P$578)</f>
        <v>#VALUE!</v>
      </c>
    </row>
    <row r="255" ht="14" spans="1:9">
      <c r="A255" s="33" t="s">
        <v>2702</v>
      </c>
      <c r="B255" s="34" t="s">
        <v>2154</v>
      </c>
      <c r="C255" s="34" t="s">
        <v>2280</v>
      </c>
      <c r="D255" s="35" t="s">
        <v>2155</v>
      </c>
      <c r="E255" s="34" t="s">
        <v>30</v>
      </c>
      <c r="F255" s="38">
        <v>424</v>
      </c>
      <c r="G255" s="39" t="e">
        <f>SUMIF('[1]2.报价结算清单'!$F$2:$F$578,$A255,'[1]2.报价结算清单'!$L$2:$L$578)</f>
        <v>#VALUE!</v>
      </c>
      <c r="H255" s="39" t="e">
        <f>SUMIF('[1]2.报价结算清单'!$F$2:$F$578,$A255,'[1]2.报价结算清单'!$N$2:$N$578)</f>
        <v>#VALUE!</v>
      </c>
      <c r="I255" s="41" t="e">
        <f>SUMIF('[1]2.报价结算清单'!$F$2:$F$578,A255,'[1]2.报价结算清单'!$P$2:$P$578)</f>
        <v>#VALUE!</v>
      </c>
    </row>
    <row r="256" ht="14" spans="1:9">
      <c r="A256" s="33" t="s">
        <v>2703</v>
      </c>
      <c r="B256" s="34" t="s">
        <v>211</v>
      </c>
      <c r="C256" s="34" t="s">
        <v>2280</v>
      </c>
      <c r="D256" s="35" t="s">
        <v>212</v>
      </c>
      <c r="E256" s="34" t="s">
        <v>30</v>
      </c>
      <c r="F256" s="38">
        <v>424</v>
      </c>
      <c r="G256" s="39" t="e">
        <f>SUMIF('[1]2.报价结算清单'!$F$2:$F$578,$A256,'[1]2.报价结算清单'!$L$2:$L$578)</f>
        <v>#VALUE!</v>
      </c>
      <c r="H256" s="39" t="e">
        <f>SUMIF('[1]2.报价结算清单'!$F$2:$F$578,$A256,'[1]2.报价结算清单'!$N$2:$N$578)</f>
        <v>#VALUE!</v>
      </c>
      <c r="I256" s="41" t="e">
        <f>SUMIF('[1]2.报价结算清单'!$F$2:$F$578,A256,'[1]2.报价结算清单'!$P$2:$P$578)</f>
        <v>#VALUE!</v>
      </c>
    </row>
    <row r="257" ht="14" spans="1:9">
      <c r="A257" s="33" t="s">
        <v>2704</v>
      </c>
      <c r="B257" s="34" t="s">
        <v>2247</v>
      </c>
      <c r="C257" s="34" t="s">
        <v>2280</v>
      </c>
      <c r="D257" s="35" t="s">
        <v>2248</v>
      </c>
      <c r="E257" s="34" t="s">
        <v>30</v>
      </c>
      <c r="F257" s="38">
        <v>1590</v>
      </c>
      <c r="G257" s="39" t="e">
        <f>SUMIF('[1]2.报价结算清单'!$F$2:$F$578,$A257,'[1]2.报价结算清单'!$L$2:$L$578)</f>
        <v>#VALUE!</v>
      </c>
      <c r="H257" s="39" t="e">
        <f>SUMIF('[1]2.报价结算清单'!$F$2:$F$578,$A257,'[1]2.报价结算清单'!$N$2:$N$578)</f>
        <v>#VALUE!</v>
      </c>
      <c r="I257" s="41" t="e">
        <f>SUMIF('[1]2.报价结算清单'!$F$2:$F$578,A257,'[1]2.报价结算清单'!$P$2:$P$578)</f>
        <v>#VALUE!</v>
      </c>
    </row>
    <row r="258" ht="14" spans="1:9">
      <c r="A258" s="33" t="s">
        <v>2705</v>
      </c>
      <c r="B258" s="34" t="s">
        <v>2102</v>
      </c>
      <c r="C258" s="34" t="s">
        <v>2280</v>
      </c>
      <c r="D258" s="35" t="s">
        <v>2103</v>
      </c>
      <c r="E258" s="34" t="s">
        <v>90</v>
      </c>
      <c r="F258" s="38">
        <v>159</v>
      </c>
      <c r="G258" s="39" t="e">
        <f>SUMIF('[1]2.报价结算清单'!$F$2:$F$578,$A258,'[1]2.报价结算清单'!$L$2:$L$578)</f>
        <v>#VALUE!</v>
      </c>
      <c r="H258" s="39" t="e">
        <f>SUMIF('[1]2.报价结算清单'!$F$2:$F$578,$A258,'[1]2.报价结算清单'!$N$2:$N$578)</f>
        <v>#VALUE!</v>
      </c>
      <c r="I258" s="41" t="e">
        <f>SUMIF('[1]2.报价结算清单'!$F$2:$F$578,A258,'[1]2.报价结算清单'!$P$2:$P$578)</f>
        <v>#VALUE!</v>
      </c>
    </row>
    <row r="259" ht="14" spans="1:9">
      <c r="A259" s="33" t="s">
        <v>2706</v>
      </c>
      <c r="B259" s="34" t="s">
        <v>353</v>
      </c>
      <c r="C259" s="34" t="s">
        <v>2280</v>
      </c>
      <c r="D259" s="35" t="s">
        <v>354</v>
      </c>
      <c r="E259" s="34" t="s">
        <v>90</v>
      </c>
      <c r="F259" s="38">
        <v>111.3</v>
      </c>
      <c r="G259" s="39" t="e">
        <f>SUMIF('[1]2.报价结算清单'!$F$2:$F$578,$A259,'[1]2.报价结算清单'!$L$2:$L$578)</f>
        <v>#VALUE!</v>
      </c>
      <c r="H259" s="39" t="e">
        <f>SUMIF('[1]2.报价结算清单'!$F$2:$F$578,$A259,'[1]2.报价结算清单'!$N$2:$N$578)</f>
        <v>#VALUE!</v>
      </c>
      <c r="I259" s="41" t="e">
        <f>SUMIF('[1]2.报价结算清单'!$F$2:$F$578,A259,'[1]2.报价结算清单'!$P$2:$P$578)</f>
        <v>#VALUE!</v>
      </c>
    </row>
    <row r="260" ht="14" spans="1:9">
      <c r="A260" s="33" t="s">
        <v>2707</v>
      </c>
      <c r="B260" s="34" t="s">
        <v>1656</v>
      </c>
      <c r="C260" s="34" t="s">
        <v>2280</v>
      </c>
      <c r="D260" s="35" t="s">
        <v>1657</v>
      </c>
      <c r="E260" s="34" t="s">
        <v>90</v>
      </c>
      <c r="F260" s="38">
        <v>206.7</v>
      </c>
      <c r="G260" s="39" t="e">
        <f>SUMIF('[1]2.报价结算清单'!$F$2:$F$578,$A260,'[1]2.报价结算清单'!$L$2:$L$578)</f>
        <v>#VALUE!</v>
      </c>
      <c r="H260" s="39" t="e">
        <f>SUMIF('[1]2.报价结算清单'!$F$2:$F$578,$A260,'[1]2.报价结算清单'!$N$2:$N$578)</f>
        <v>#VALUE!</v>
      </c>
      <c r="I260" s="41" t="e">
        <f>SUMIF('[1]2.报价结算清单'!$F$2:$F$578,A260,'[1]2.报价结算清单'!$P$2:$P$578)</f>
        <v>#VALUE!</v>
      </c>
    </row>
    <row r="261" ht="14" spans="1:9">
      <c r="A261" s="33" t="s">
        <v>2708</v>
      </c>
      <c r="B261" s="34" t="s">
        <v>2010</v>
      </c>
      <c r="C261" s="34" t="s">
        <v>2280</v>
      </c>
      <c r="D261" s="35" t="s">
        <v>2011</v>
      </c>
      <c r="E261" s="34" t="s">
        <v>90</v>
      </c>
      <c r="F261" s="38">
        <v>31.8</v>
      </c>
      <c r="G261" s="39" t="e">
        <f>SUMIF('[1]2.报价结算清单'!$F$2:$F$578,$A261,'[1]2.报价结算清单'!$L$2:$L$578)</f>
        <v>#VALUE!</v>
      </c>
      <c r="H261" s="39" t="e">
        <f>SUMIF('[1]2.报价结算清单'!$F$2:$F$578,$A261,'[1]2.报价结算清单'!$N$2:$N$578)</f>
        <v>#VALUE!</v>
      </c>
      <c r="I261" s="41" t="e">
        <f>SUMIF('[1]2.报价结算清单'!$F$2:$F$578,A261,'[1]2.报价结算清单'!$P$2:$P$578)</f>
        <v>#VALUE!</v>
      </c>
    </row>
    <row r="262" ht="14" spans="1:9">
      <c r="A262" s="33" t="s">
        <v>2709</v>
      </c>
      <c r="B262" s="34" t="s">
        <v>1249</v>
      </c>
      <c r="C262" s="34" t="s">
        <v>2280</v>
      </c>
      <c r="D262" s="35" t="s">
        <v>1250</v>
      </c>
      <c r="E262" s="34" t="s">
        <v>237</v>
      </c>
      <c r="F262" s="38">
        <v>58.3</v>
      </c>
      <c r="G262" s="39" t="e">
        <f>SUMIF('[1]2.报价结算清单'!$F$2:$F$578,$A262,'[1]2.报价结算清单'!$L$2:$L$578)</f>
        <v>#VALUE!</v>
      </c>
      <c r="H262" s="39" t="e">
        <f>SUMIF('[1]2.报价结算清单'!$F$2:$F$578,$A262,'[1]2.报价结算清单'!$N$2:$N$578)</f>
        <v>#VALUE!</v>
      </c>
      <c r="I262" s="41" t="e">
        <f>SUMIF('[1]2.报价结算清单'!$F$2:$F$578,A262,'[1]2.报价结算清单'!$P$2:$P$578)</f>
        <v>#VALUE!</v>
      </c>
    </row>
    <row r="263" ht="14" spans="1:9">
      <c r="A263" s="33" t="s">
        <v>2710</v>
      </c>
      <c r="B263" s="34" t="s">
        <v>235</v>
      </c>
      <c r="C263" s="34" t="s">
        <v>2280</v>
      </c>
      <c r="D263" s="35" t="s">
        <v>236</v>
      </c>
      <c r="E263" s="34" t="s">
        <v>237</v>
      </c>
      <c r="F263" s="38">
        <v>42.4</v>
      </c>
      <c r="G263" s="39" t="e">
        <f>SUMIF('[1]2.报价结算清单'!$F$2:$F$578,$A263,'[1]2.报价结算清单'!$L$2:$L$578)</f>
        <v>#VALUE!</v>
      </c>
      <c r="H263" s="39" t="e">
        <f>SUMIF('[1]2.报价结算清单'!$F$2:$F$578,$A263,'[1]2.报价结算清单'!$N$2:$N$578)</f>
        <v>#VALUE!</v>
      </c>
      <c r="I263" s="41" t="e">
        <f>SUMIF('[1]2.报价结算清单'!$F$2:$F$578,A263,'[1]2.报价结算清单'!$P$2:$P$578)</f>
        <v>#VALUE!</v>
      </c>
    </row>
    <row r="264" ht="14" spans="1:9">
      <c r="A264" s="33" t="s">
        <v>2711</v>
      </c>
      <c r="B264" s="34" t="s">
        <v>1137</v>
      </c>
      <c r="C264" s="34" t="s">
        <v>2280</v>
      </c>
      <c r="D264" s="35" t="s">
        <v>1138</v>
      </c>
      <c r="E264" s="34" t="s">
        <v>559</v>
      </c>
      <c r="F264" s="38">
        <v>21.2</v>
      </c>
      <c r="G264" s="39" t="e">
        <f>SUMIF('[1]2.报价结算清单'!$F$2:$F$578,$A264,'[1]2.报价结算清单'!$L$2:$L$578)</f>
        <v>#VALUE!</v>
      </c>
      <c r="H264" s="39" t="e">
        <f>SUMIF('[1]2.报价结算清单'!$F$2:$F$578,$A264,'[1]2.报价结算清单'!$N$2:$N$578)</f>
        <v>#VALUE!</v>
      </c>
      <c r="I264" s="41" t="e">
        <f>SUMIF('[1]2.报价结算清单'!$F$2:$F$578,A264,'[1]2.报价结算清单'!$P$2:$P$578)</f>
        <v>#VALUE!</v>
      </c>
    </row>
    <row r="265" ht="14" spans="1:9">
      <c r="A265" s="33" t="s">
        <v>2712</v>
      </c>
      <c r="B265" s="34" t="s">
        <v>557</v>
      </c>
      <c r="C265" s="34" t="s">
        <v>2280</v>
      </c>
      <c r="D265" s="35" t="s">
        <v>558</v>
      </c>
      <c r="E265" s="34" t="s">
        <v>559</v>
      </c>
      <c r="F265" s="38">
        <v>74.2</v>
      </c>
      <c r="G265" s="39" t="e">
        <f>SUMIF('[1]2.报价结算清单'!$F$2:$F$578,$A265,'[1]2.报价结算清单'!$L$2:$L$578)</f>
        <v>#VALUE!</v>
      </c>
      <c r="H265" s="39" t="e">
        <f>SUMIF('[1]2.报价结算清单'!$F$2:$F$578,$A265,'[1]2.报价结算清单'!$N$2:$N$578)</f>
        <v>#VALUE!</v>
      </c>
      <c r="I265" s="41" t="e">
        <f>SUMIF('[1]2.报价结算清单'!$F$2:$F$578,A265,'[1]2.报价结算清单'!$P$2:$P$578)</f>
        <v>#VALUE!</v>
      </c>
    </row>
    <row r="266" ht="14" spans="1:9">
      <c r="A266" s="33" t="s">
        <v>2713</v>
      </c>
      <c r="B266" s="34" t="s">
        <v>961</v>
      </c>
      <c r="C266" s="34" t="s">
        <v>2280</v>
      </c>
      <c r="D266" s="35" t="s">
        <v>962</v>
      </c>
      <c r="E266" s="34" t="s">
        <v>90</v>
      </c>
      <c r="F266" s="38">
        <v>445.2</v>
      </c>
      <c r="G266" s="39" t="e">
        <f>SUMIF('[1]2.报价结算清单'!$F$2:$F$578,$A266,'[1]2.报价结算清单'!$L$2:$L$578)</f>
        <v>#VALUE!</v>
      </c>
      <c r="H266" s="39" t="e">
        <f>SUMIF('[1]2.报价结算清单'!$F$2:$F$578,$A266,'[1]2.报价结算清单'!$N$2:$N$578)</f>
        <v>#VALUE!</v>
      </c>
      <c r="I266" s="41" t="e">
        <f>SUMIF('[1]2.报价结算清单'!$F$2:$F$578,A266,'[1]2.报价结算清单'!$P$2:$P$578)</f>
        <v>#VALUE!</v>
      </c>
    </row>
    <row r="267" ht="28" spans="1:9">
      <c r="A267" s="33" t="s">
        <v>2714</v>
      </c>
      <c r="B267" s="34" t="s">
        <v>684</v>
      </c>
      <c r="C267" s="34" t="s">
        <v>2280</v>
      </c>
      <c r="D267" s="35" t="s">
        <v>685</v>
      </c>
      <c r="E267" s="34" t="s">
        <v>90</v>
      </c>
      <c r="F267" s="38">
        <v>106</v>
      </c>
      <c r="G267" s="39" t="e">
        <f>SUMIF('[1]2.报价结算清单'!$F$2:$F$578,$A267,'[1]2.报价结算清单'!$L$2:$L$578)</f>
        <v>#VALUE!</v>
      </c>
      <c r="H267" s="39" t="e">
        <f>SUMIF('[1]2.报价结算清单'!$F$2:$F$578,$A267,'[1]2.报价结算清单'!$N$2:$N$578)</f>
        <v>#VALUE!</v>
      </c>
      <c r="I267" s="41" t="e">
        <f>SUMIF('[1]2.报价结算清单'!$F$2:$F$578,A267,'[1]2.报价结算清单'!$P$2:$P$578)</f>
        <v>#VALUE!</v>
      </c>
    </row>
    <row r="268" ht="28" spans="1:9">
      <c r="A268" s="33" t="s">
        <v>2715</v>
      </c>
      <c r="B268" s="34" t="s">
        <v>178</v>
      </c>
      <c r="C268" s="34" t="s">
        <v>2280</v>
      </c>
      <c r="D268" s="35" t="s">
        <v>179</v>
      </c>
      <c r="E268" s="34" t="s">
        <v>90</v>
      </c>
      <c r="F268" s="38">
        <v>106</v>
      </c>
      <c r="G268" s="39" t="e">
        <f>SUMIF('[1]2.报价结算清单'!$F$2:$F$578,$A268,'[1]2.报价结算清单'!$L$2:$L$578)</f>
        <v>#VALUE!</v>
      </c>
      <c r="H268" s="39" t="e">
        <f>SUMIF('[1]2.报价结算清单'!$F$2:$F$578,$A268,'[1]2.报价结算清单'!$N$2:$N$578)</f>
        <v>#VALUE!</v>
      </c>
      <c r="I268" s="41" t="e">
        <f>SUMIF('[1]2.报价结算清单'!$F$2:$F$578,A268,'[1]2.报价结算清单'!$P$2:$P$578)</f>
        <v>#VALUE!</v>
      </c>
    </row>
    <row r="269" ht="14" spans="1:9">
      <c r="A269" s="33" t="s">
        <v>2716</v>
      </c>
      <c r="B269" s="34" t="s">
        <v>1049</v>
      </c>
      <c r="C269" s="34" t="s">
        <v>2280</v>
      </c>
      <c r="D269" s="35" t="s">
        <v>1050</v>
      </c>
      <c r="E269" s="34" t="s">
        <v>90</v>
      </c>
      <c r="F269" s="38">
        <v>32.86</v>
      </c>
      <c r="G269" s="39" t="e">
        <f>SUMIF('[1]2.报价结算清单'!$F$2:$F$578,$A269,'[1]2.报价结算清单'!$L$2:$L$578)</f>
        <v>#VALUE!</v>
      </c>
      <c r="H269" s="39" t="e">
        <f>SUMIF('[1]2.报价结算清单'!$F$2:$F$578,$A269,'[1]2.报价结算清单'!$N$2:$N$578)</f>
        <v>#VALUE!</v>
      </c>
      <c r="I269" s="41" t="e">
        <f>SUMIF('[1]2.报价结算清单'!$F$2:$F$578,A269,'[1]2.报价结算清单'!$P$2:$P$578)</f>
        <v>#VALUE!</v>
      </c>
    </row>
    <row r="270" ht="14" spans="1:9">
      <c r="A270" s="33" t="s">
        <v>2717</v>
      </c>
      <c r="B270" s="34" t="s">
        <v>2086</v>
      </c>
      <c r="C270" s="34" t="s">
        <v>2280</v>
      </c>
      <c r="D270" s="35" t="s">
        <v>2087</v>
      </c>
      <c r="E270" s="34" t="s">
        <v>90</v>
      </c>
      <c r="F270" s="38">
        <v>53</v>
      </c>
      <c r="G270" s="39" t="e">
        <f>SUMIF('[1]2.报价结算清单'!$F$2:$F$578,$A270,'[1]2.报价结算清单'!$L$2:$L$578)</f>
        <v>#VALUE!</v>
      </c>
      <c r="H270" s="39" t="e">
        <f>SUMIF('[1]2.报价结算清单'!$F$2:$F$578,$A270,'[1]2.报价结算清单'!$N$2:$N$578)</f>
        <v>#VALUE!</v>
      </c>
      <c r="I270" s="41" t="e">
        <f>SUMIF('[1]2.报价结算清单'!$F$2:$F$578,A270,'[1]2.报价结算清单'!$P$2:$P$578)</f>
        <v>#VALUE!</v>
      </c>
    </row>
    <row r="271" ht="14" spans="1:9">
      <c r="A271" s="33" t="s">
        <v>2718</v>
      </c>
      <c r="B271" s="34" t="s">
        <v>1761</v>
      </c>
      <c r="C271" s="34" t="s">
        <v>2280</v>
      </c>
      <c r="D271" s="35" t="s">
        <v>1762</v>
      </c>
      <c r="E271" s="34" t="s">
        <v>90</v>
      </c>
      <c r="F271" s="38">
        <v>106</v>
      </c>
      <c r="G271" s="39" t="e">
        <f>SUMIF('[1]2.报价结算清单'!$F$2:$F$578,$A271,'[1]2.报价结算清单'!$L$2:$L$578)</f>
        <v>#VALUE!</v>
      </c>
      <c r="H271" s="39" t="e">
        <f>SUMIF('[1]2.报价结算清单'!$F$2:$F$578,$A271,'[1]2.报价结算清单'!$N$2:$N$578)</f>
        <v>#VALUE!</v>
      </c>
      <c r="I271" s="41" t="e">
        <f>SUMIF('[1]2.报价结算清单'!$F$2:$F$578,A271,'[1]2.报价结算清单'!$P$2:$P$578)</f>
        <v>#VALUE!</v>
      </c>
    </row>
    <row r="272" ht="14" spans="1:9">
      <c r="A272" s="33" t="s">
        <v>2719</v>
      </c>
      <c r="B272" s="34" t="s">
        <v>127</v>
      </c>
      <c r="C272" s="34" t="s">
        <v>2280</v>
      </c>
      <c r="D272" s="35" t="s">
        <v>128</v>
      </c>
      <c r="E272" s="34" t="s">
        <v>30</v>
      </c>
      <c r="F272" s="38">
        <v>1400</v>
      </c>
      <c r="G272" s="39" t="e">
        <f>SUMIF('[1]2.报价结算清单'!$F$2:$F$578,$A272,'[1]2.报价结算清单'!$L$2:$L$578)</f>
        <v>#VALUE!</v>
      </c>
      <c r="H272" s="39" t="e">
        <f>SUMIF('[1]2.报价结算清单'!$F$2:$F$578,$A272,'[1]2.报价结算清单'!$N$2:$N$578)</f>
        <v>#VALUE!</v>
      </c>
      <c r="I272" s="41" t="e">
        <f>SUMIF('[1]2.报价结算清单'!$F$2:$F$578,A272,'[1]2.报价结算清单'!$P$2:$P$578)</f>
        <v>#VALUE!</v>
      </c>
    </row>
    <row r="273" ht="14" spans="1:9">
      <c r="A273" s="33" t="s">
        <v>2720</v>
      </c>
      <c r="B273" s="34" t="s">
        <v>131</v>
      </c>
      <c r="C273" s="34" t="s">
        <v>2280</v>
      </c>
      <c r="D273" s="35" t="s">
        <v>132</v>
      </c>
      <c r="E273" s="34" t="s">
        <v>30</v>
      </c>
      <c r="F273" s="38">
        <v>2433.33</v>
      </c>
      <c r="G273" s="39" t="e">
        <f>SUMIF('[1]2.报价结算清单'!$F$2:$F$578,$A273,'[1]2.报价结算清单'!$L$2:$L$578)</f>
        <v>#VALUE!</v>
      </c>
      <c r="H273" s="39" t="e">
        <f>SUMIF('[1]2.报价结算清单'!$F$2:$F$578,$A273,'[1]2.报价结算清单'!$N$2:$N$578)</f>
        <v>#VALUE!</v>
      </c>
      <c r="I273" s="41" t="e">
        <f>SUMIF('[1]2.报价结算清单'!$F$2:$F$578,A273,'[1]2.报价结算清单'!$P$2:$P$578)</f>
        <v>#VALUE!</v>
      </c>
    </row>
    <row r="274" ht="14" spans="1:9">
      <c r="A274" s="33" t="s">
        <v>2721</v>
      </c>
      <c r="B274" s="34" t="s">
        <v>1488</v>
      </c>
      <c r="C274" s="34" t="s">
        <v>2280</v>
      </c>
      <c r="D274" s="35" t="s">
        <v>1489</v>
      </c>
      <c r="E274" s="34" t="s">
        <v>30</v>
      </c>
      <c r="F274" s="38">
        <v>483.33</v>
      </c>
      <c r="G274" s="39" t="e">
        <f>SUMIF('[1]2.报价结算清单'!$F$2:$F$578,$A274,'[1]2.报价结算清单'!$L$2:$L$578)</f>
        <v>#VALUE!</v>
      </c>
      <c r="H274" s="39" t="e">
        <f>SUMIF('[1]2.报价结算清单'!$F$2:$F$578,$A274,'[1]2.报价结算清单'!$N$2:$N$578)</f>
        <v>#VALUE!</v>
      </c>
      <c r="I274" s="41" t="e">
        <f>SUMIF('[1]2.报价结算清单'!$F$2:$F$578,A274,'[1]2.报价结算清单'!$P$2:$P$578)</f>
        <v>#VALUE!</v>
      </c>
    </row>
    <row r="275" ht="14" spans="1:9">
      <c r="A275" s="33" t="s">
        <v>2722</v>
      </c>
      <c r="B275" s="34" t="s">
        <v>2054</v>
      </c>
      <c r="C275" s="34" t="s">
        <v>2280</v>
      </c>
      <c r="D275" s="35" t="s">
        <v>2055</v>
      </c>
      <c r="E275" s="34" t="s">
        <v>76</v>
      </c>
      <c r="F275" s="38">
        <v>486.67</v>
      </c>
      <c r="G275" s="39" t="e">
        <f>SUMIF('[1]2.报价结算清单'!$F$2:$F$578,$A275,'[1]2.报价结算清单'!$L$2:$L$578)</f>
        <v>#VALUE!</v>
      </c>
      <c r="H275" s="39" t="e">
        <f>SUMIF('[1]2.报价结算清单'!$F$2:$F$578,$A275,'[1]2.报价结算清单'!$N$2:$N$578)</f>
        <v>#VALUE!</v>
      </c>
      <c r="I275" s="41" t="e">
        <f>SUMIF('[1]2.报价结算清单'!$F$2:$F$578,A275,'[1]2.报价结算清单'!$P$2:$P$578)</f>
        <v>#VALUE!</v>
      </c>
    </row>
    <row r="276" ht="14" spans="1:9">
      <c r="A276" s="33" t="s">
        <v>2723</v>
      </c>
      <c r="B276" s="34" t="s">
        <v>74</v>
      </c>
      <c r="C276" s="34" t="s">
        <v>2280</v>
      </c>
      <c r="D276" s="35" t="s">
        <v>75</v>
      </c>
      <c r="E276" s="34" t="s">
        <v>76</v>
      </c>
      <c r="F276" s="38">
        <v>833.33</v>
      </c>
      <c r="G276" s="39" t="e">
        <f>SUMIF('[1]2.报价结算清单'!$F$2:$F$578,$A276,'[1]2.报价结算清单'!$L$2:$L$578)</f>
        <v>#VALUE!</v>
      </c>
      <c r="H276" s="39" t="e">
        <f>SUMIF('[1]2.报价结算清单'!$F$2:$F$578,$A276,'[1]2.报价结算清单'!$N$2:$N$578)</f>
        <v>#VALUE!</v>
      </c>
      <c r="I276" s="41" t="e">
        <f>SUMIF('[1]2.报价结算清单'!$F$2:$F$578,A276,'[1]2.报价结算清单'!$P$2:$P$578)</f>
        <v>#VALUE!</v>
      </c>
    </row>
    <row r="277" ht="14" spans="1:9">
      <c r="A277" s="33" t="s">
        <v>2724</v>
      </c>
      <c r="B277" s="34" t="s">
        <v>628</v>
      </c>
      <c r="C277" s="34" t="s">
        <v>2280</v>
      </c>
      <c r="D277" s="35" t="s">
        <v>629</v>
      </c>
      <c r="E277" s="34" t="s">
        <v>76</v>
      </c>
      <c r="F277" s="38">
        <v>1353.33</v>
      </c>
      <c r="G277" s="39" t="e">
        <f>SUMIF('[1]2.报价结算清单'!$F$2:$F$578,$A277,'[1]2.报价结算清单'!$L$2:$L$578)</f>
        <v>#VALUE!</v>
      </c>
      <c r="H277" s="39" t="e">
        <f>SUMIF('[1]2.报价结算清单'!$F$2:$F$578,$A277,'[1]2.报价结算清单'!$N$2:$N$578)</f>
        <v>#VALUE!</v>
      </c>
      <c r="I277" s="41" t="e">
        <f>SUMIF('[1]2.报价结算清单'!$F$2:$F$578,A277,'[1]2.报价结算清单'!$P$2:$P$578)</f>
        <v>#VALUE!</v>
      </c>
    </row>
    <row r="278" ht="14" spans="1:9">
      <c r="A278" s="33" t="s">
        <v>2725</v>
      </c>
      <c r="B278" s="34" t="s">
        <v>1801</v>
      </c>
      <c r="C278" s="34" t="s">
        <v>2280</v>
      </c>
      <c r="D278" s="35" t="s">
        <v>1802</v>
      </c>
      <c r="E278" s="34" t="s">
        <v>76</v>
      </c>
      <c r="F278" s="38">
        <v>1533.33</v>
      </c>
      <c r="G278" s="39" t="e">
        <f>SUMIF('[1]2.报价结算清单'!$F$2:$F$578,$A278,'[1]2.报价结算清单'!$L$2:$L$578)</f>
        <v>#VALUE!</v>
      </c>
      <c r="H278" s="39" t="e">
        <f>SUMIF('[1]2.报价结算清单'!$F$2:$F$578,$A278,'[1]2.报价结算清单'!$N$2:$N$578)</f>
        <v>#VALUE!</v>
      </c>
      <c r="I278" s="41" t="e">
        <f>SUMIF('[1]2.报价结算清单'!$F$2:$F$578,A278,'[1]2.报价结算清单'!$P$2:$P$578)</f>
        <v>#VALUE!</v>
      </c>
    </row>
    <row r="279" ht="14" spans="1:9">
      <c r="A279" s="33" t="s">
        <v>2726</v>
      </c>
      <c r="B279" s="34" t="s">
        <v>1913</v>
      </c>
      <c r="C279" s="34" t="s">
        <v>2280</v>
      </c>
      <c r="D279" s="35" t="s">
        <v>1914</v>
      </c>
      <c r="E279" s="34" t="s">
        <v>76</v>
      </c>
      <c r="F279" s="38">
        <v>1600</v>
      </c>
      <c r="G279" s="39" t="e">
        <f>SUMIF('[1]2.报价结算清单'!$F$2:$F$578,$A279,'[1]2.报价结算清单'!$L$2:$L$578)</f>
        <v>#VALUE!</v>
      </c>
      <c r="H279" s="39" t="e">
        <f>SUMIF('[1]2.报价结算清单'!$F$2:$F$578,$A279,'[1]2.报价结算清单'!$N$2:$N$578)</f>
        <v>#VALUE!</v>
      </c>
      <c r="I279" s="41" t="e">
        <f>SUMIF('[1]2.报价结算清单'!$F$2:$F$578,A279,'[1]2.报价结算清单'!$P$2:$P$578)</f>
        <v>#VALUE!</v>
      </c>
    </row>
    <row r="280" ht="14" spans="1:9">
      <c r="A280" s="33" t="s">
        <v>2727</v>
      </c>
      <c r="B280" s="34" t="s">
        <v>512</v>
      </c>
      <c r="C280" s="34" t="s">
        <v>2280</v>
      </c>
      <c r="D280" s="35" t="s">
        <v>513</v>
      </c>
      <c r="E280" s="34" t="s">
        <v>76</v>
      </c>
      <c r="F280" s="38">
        <v>2066.67</v>
      </c>
      <c r="G280" s="39" t="e">
        <f>SUMIF('[1]2.报价结算清单'!$F$2:$F$578,$A280,'[1]2.报价结算清单'!$L$2:$L$578)</f>
        <v>#VALUE!</v>
      </c>
      <c r="H280" s="39" t="e">
        <f>SUMIF('[1]2.报价结算清单'!$F$2:$F$578,$A280,'[1]2.报价结算清单'!$N$2:$N$578)</f>
        <v>#VALUE!</v>
      </c>
      <c r="I280" s="41" t="e">
        <f>SUMIF('[1]2.报价结算清单'!$F$2:$F$578,A280,'[1]2.报价结算清单'!$P$2:$P$578)</f>
        <v>#VALUE!</v>
      </c>
    </row>
    <row r="281" ht="14" spans="1:9">
      <c r="A281" s="33" t="s">
        <v>2728</v>
      </c>
      <c r="B281" s="34" t="s">
        <v>2050</v>
      </c>
      <c r="C281" s="34" t="s">
        <v>2280</v>
      </c>
      <c r="D281" s="35" t="s">
        <v>2051</v>
      </c>
      <c r="E281" s="34" t="s">
        <v>76</v>
      </c>
      <c r="F281" s="38">
        <v>2300</v>
      </c>
      <c r="G281" s="39" t="e">
        <f>SUMIF('[1]2.报价结算清单'!$F$2:$F$578,$A281,'[1]2.报价结算清单'!$L$2:$L$578)</f>
        <v>#VALUE!</v>
      </c>
      <c r="H281" s="39" t="e">
        <f>SUMIF('[1]2.报价结算清单'!$F$2:$F$578,$A281,'[1]2.报价结算清单'!$N$2:$N$578)</f>
        <v>#VALUE!</v>
      </c>
      <c r="I281" s="41" t="e">
        <f>SUMIF('[1]2.报价结算清单'!$F$2:$F$578,A281,'[1]2.报价结算清单'!$P$2:$P$578)</f>
        <v>#VALUE!</v>
      </c>
    </row>
    <row r="282" ht="14" spans="1:9">
      <c r="A282" s="33" t="s">
        <v>2729</v>
      </c>
      <c r="B282" s="34" t="s">
        <v>1769</v>
      </c>
      <c r="C282" s="34" t="s">
        <v>2280</v>
      </c>
      <c r="D282" s="35" t="s">
        <v>1770</v>
      </c>
      <c r="E282" s="34" t="s">
        <v>76</v>
      </c>
      <c r="F282" s="38">
        <v>2756</v>
      </c>
      <c r="G282" s="39" t="e">
        <f>SUMIF('[1]2.报价结算清单'!$F$2:$F$578,$A282,'[1]2.报价结算清单'!$L$2:$L$578)</f>
        <v>#VALUE!</v>
      </c>
      <c r="H282" s="39" t="e">
        <f>SUMIF('[1]2.报价结算清单'!$F$2:$F$578,$A282,'[1]2.报价结算清单'!$N$2:$N$578)</f>
        <v>#VALUE!</v>
      </c>
      <c r="I282" s="41" t="e">
        <f>SUMIF('[1]2.报价结算清单'!$F$2:$F$578,A282,'[1]2.报价结算清单'!$P$2:$P$578)</f>
        <v>#VALUE!</v>
      </c>
    </row>
    <row r="283" ht="14" spans="1:9">
      <c r="A283" s="33" t="s">
        <v>2730</v>
      </c>
      <c r="B283" s="34" t="s">
        <v>2235</v>
      </c>
      <c r="C283" s="34" t="s">
        <v>2280</v>
      </c>
      <c r="D283" s="35" t="s">
        <v>2236</v>
      </c>
      <c r="E283" s="34" t="s">
        <v>100</v>
      </c>
      <c r="F283" s="38">
        <v>7</v>
      </c>
      <c r="G283" s="39" t="e">
        <f>SUMIF('[1]2.报价结算清单'!$F$2:$F$578,$A283,'[1]2.报价结算清单'!$L$2:$L$578)</f>
        <v>#VALUE!</v>
      </c>
      <c r="H283" s="39" t="e">
        <f>SUMIF('[1]2.报价结算清单'!$F$2:$F$578,$A283,'[1]2.报价结算清单'!$N$2:$N$578)</f>
        <v>#VALUE!</v>
      </c>
      <c r="I283" s="41" t="e">
        <f>SUMIF('[1]2.报价结算清单'!$F$2:$F$578,A283,'[1]2.报价结算清单'!$P$2:$P$578)</f>
        <v>#VALUE!</v>
      </c>
    </row>
    <row r="284" ht="14" spans="1:9">
      <c r="A284" s="33" t="s">
        <v>2731</v>
      </c>
      <c r="B284" s="34" t="s">
        <v>1033</v>
      </c>
      <c r="C284" s="34" t="s">
        <v>2280</v>
      </c>
      <c r="D284" s="35" t="s">
        <v>1034</v>
      </c>
      <c r="E284" s="34" t="s">
        <v>100</v>
      </c>
      <c r="F284" s="38">
        <v>8.48</v>
      </c>
      <c r="G284" s="39" t="e">
        <f>SUMIF('[1]2.报价结算清单'!$F$2:$F$578,$A284,'[1]2.报价结算清单'!$L$2:$L$578)</f>
        <v>#VALUE!</v>
      </c>
      <c r="H284" s="39" t="e">
        <f>SUMIF('[1]2.报价结算清单'!$F$2:$F$578,$A284,'[1]2.报价结算清单'!$N$2:$N$578)</f>
        <v>#VALUE!</v>
      </c>
      <c r="I284" s="41" t="e">
        <f>SUMIF('[1]2.报价结算清单'!$F$2:$F$578,A284,'[1]2.报价结算清单'!$P$2:$P$578)</f>
        <v>#VALUE!</v>
      </c>
    </row>
    <row r="285" ht="14" spans="1:9">
      <c r="A285" s="33" t="s">
        <v>2732</v>
      </c>
      <c r="B285" s="34" t="s">
        <v>2170</v>
      </c>
      <c r="C285" s="34" t="s">
        <v>2280</v>
      </c>
      <c r="D285" s="35" t="s">
        <v>2171</v>
      </c>
      <c r="E285" s="34" t="s">
        <v>100</v>
      </c>
      <c r="F285" s="38">
        <v>9.54</v>
      </c>
      <c r="G285" s="39" t="e">
        <f>SUMIF('[1]2.报价结算清单'!$F$2:$F$578,$A285,'[1]2.报价结算清单'!$L$2:$L$578)</f>
        <v>#VALUE!</v>
      </c>
      <c r="H285" s="39" t="e">
        <f>SUMIF('[1]2.报价结算清单'!$F$2:$F$578,$A285,'[1]2.报价结算清单'!$N$2:$N$578)</f>
        <v>#VALUE!</v>
      </c>
      <c r="I285" s="41" t="e">
        <f>SUMIF('[1]2.报价结算清单'!$F$2:$F$578,A285,'[1]2.报价结算清单'!$P$2:$P$578)</f>
        <v>#VALUE!</v>
      </c>
    </row>
    <row r="286" ht="14" spans="1:9">
      <c r="A286" s="33" t="s">
        <v>2733</v>
      </c>
      <c r="B286" s="34" t="s">
        <v>1885</v>
      </c>
      <c r="C286" s="34" t="s">
        <v>2280</v>
      </c>
      <c r="D286" s="35" t="s">
        <v>1886</v>
      </c>
      <c r="E286" s="34" t="s">
        <v>100</v>
      </c>
      <c r="F286" s="38">
        <v>10</v>
      </c>
      <c r="G286" s="39" t="e">
        <f>SUMIF('[1]2.报价结算清单'!$F$2:$F$578,$A286,'[1]2.报价结算清单'!$L$2:$L$578)</f>
        <v>#VALUE!</v>
      </c>
      <c r="H286" s="39" t="e">
        <f>SUMIF('[1]2.报价结算清单'!$F$2:$F$578,$A286,'[1]2.报价结算清单'!$N$2:$N$578)</f>
        <v>#VALUE!</v>
      </c>
      <c r="I286" s="41" t="e">
        <f>SUMIF('[1]2.报价结算清单'!$F$2:$F$578,A286,'[1]2.报价结算清单'!$P$2:$P$578)</f>
        <v>#VALUE!</v>
      </c>
    </row>
    <row r="287" ht="14" spans="1:9">
      <c r="A287" s="33" t="s">
        <v>2734</v>
      </c>
      <c r="B287" s="34" t="s">
        <v>1313</v>
      </c>
      <c r="C287" s="34" t="s">
        <v>2280</v>
      </c>
      <c r="D287" s="35" t="s">
        <v>1314</v>
      </c>
      <c r="E287" s="34" t="s">
        <v>100</v>
      </c>
      <c r="F287" s="38">
        <v>14</v>
      </c>
      <c r="G287" s="39" t="e">
        <f>SUMIF('[1]2.报价结算清单'!$F$2:$F$578,$A287,'[1]2.报价结算清单'!$L$2:$L$578)</f>
        <v>#VALUE!</v>
      </c>
      <c r="H287" s="39" t="e">
        <f>SUMIF('[1]2.报价结算清单'!$F$2:$F$578,$A287,'[1]2.报价结算清单'!$N$2:$N$578)</f>
        <v>#VALUE!</v>
      </c>
      <c r="I287" s="41" t="e">
        <f>SUMIF('[1]2.报价结算清单'!$F$2:$F$578,A287,'[1]2.报价结算清单'!$P$2:$P$578)</f>
        <v>#VALUE!</v>
      </c>
    </row>
    <row r="288" ht="14" spans="1:9">
      <c r="A288" s="33" t="s">
        <v>2735</v>
      </c>
      <c r="B288" s="34" t="s">
        <v>1109</v>
      </c>
      <c r="C288" s="34" t="s">
        <v>2280</v>
      </c>
      <c r="D288" s="35" t="s">
        <v>1110</v>
      </c>
      <c r="E288" s="34" t="s">
        <v>100</v>
      </c>
      <c r="F288" s="38">
        <v>18.02</v>
      </c>
      <c r="G288" s="39" t="e">
        <f>SUMIF('[1]2.报价结算清单'!$F$2:$F$578,$A288,'[1]2.报价结算清单'!$L$2:$L$578)</f>
        <v>#VALUE!</v>
      </c>
      <c r="H288" s="39" t="e">
        <f>SUMIF('[1]2.报价结算清单'!$F$2:$F$578,$A288,'[1]2.报价结算清单'!$N$2:$N$578)</f>
        <v>#VALUE!</v>
      </c>
      <c r="I288" s="41" t="e">
        <f>SUMIF('[1]2.报价结算清单'!$F$2:$F$578,A288,'[1]2.报价结算清单'!$P$2:$P$578)</f>
        <v>#VALUE!</v>
      </c>
    </row>
    <row r="289" ht="28" spans="1:9">
      <c r="A289" s="33" t="s">
        <v>2736</v>
      </c>
      <c r="B289" s="34" t="s">
        <v>860</v>
      </c>
      <c r="C289" s="34" t="s">
        <v>2289</v>
      </c>
      <c r="D289" s="35" t="s">
        <v>861</v>
      </c>
      <c r="E289" s="34" t="s">
        <v>39</v>
      </c>
      <c r="F289" s="38">
        <v>1060</v>
      </c>
      <c r="G289" s="39" t="e">
        <f>SUMIF('[1]2.报价结算清单'!$F$2:$F$578,$A289,'[1]2.报价结算清单'!$L$2:$L$578)</f>
        <v>#VALUE!</v>
      </c>
      <c r="H289" s="39" t="e">
        <f>SUMIF('[1]2.报价结算清单'!$F$2:$F$578,$A289,'[1]2.报价结算清单'!$N$2:$N$578)</f>
        <v>#VALUE!</v>
      </c>
      <c r="I289" s="41" t="e">
        <f>SUMIF('[1]2.报价结算清单'!$F$2:$F$578,A289,'[1]2.报价结算清单'!$P$2:$P$578)</f>
        <v>#VALUE!</v>
      </c>
    </row>
    <row r="290" ht="28" spans="1:9">
      <c r="A290" s="33" t="s">
        <v>2737</v>
      </c>
      <c r="B290" s="34" t="s">
        <v>1829</v>
      </c>
      <c r="C290" s="34" t="s">
        <v>2289</v>
      </c>
      <c r="D290" s="35" t="s">
        <v>1830</v>
      </c>
      <c r="E290" s="34" t="s">
        <v>39</v>
      </c>
      <c r="F290" s="38">
        <v>742</v>
      </c>
      <c r="G290" s="39" t="e">
        <f>SUMIF('[1]2.报价结算清单'!$F$2:$F$578,$A290,'[1]2.报价结算清单'!$L$2:$L$578)</f>
        <v>#VALUE!</v>
      </c>
      <c r="H290" s="39" t="e">
        <f>SUMIF('[1]2.报价结算清单'!$F$2:$F$578,$A290,'[1]2.报价结算清单'!$N$2:$N$578)</f>
        <v>#VALUE!</v>
      </c>
      <c r="I290" s="41" t="e">
        <f>SUMIF('[1]2.报价结算清单'!$F$2:$F$578,A290,'[1]2.报价结算清单'!$P$2:$P$578)</f>
        <v>#VALUE!</v>
      </c>
    </row>
    <row r="291" ht="28" spans="1:9">
      <c r="A291" s="33" t="s">
        <v>2738</v>
      </c>
      <c r="B291" s="34" t="s">
        <v>1005</v>
      </c>
      <c r="C291" s="34" t="s">
        <v>2289</v>
      </c>
      <c r="D291" s="35" t="s">
        <v>1006</v>
      </c>
      <c r="E291" s="34" t="s">
        <v>39</v>
      </c>
      <c r="F291" s="38">
        <v>466.4</v>
      </c>
      <c r="G291" s="39" t="e">
        <f>SUMIF('[1]2.报价结算清单'!$F$2:$F$578,$A291,'[1]2.报价结算清单'!$L$2:$L$578)</f>
        <v>#VALUE!</v>
      </c>
      <c r="H291" s="39" t="e">
        <f>SUMIF('[1]2.报价结算清单'!$F$2:$F$578,$A291,'[1]2.报价结算清单'!$N$2:$N$578)</f>
        <v>#VALUE!</v>
      </c>
      <c r="I291" s="41" t="e">
        <f>SUMIF('[1]2.报价结算清单'!$F$2:$F$578,A291,'[1]2.报价结算清单'!$P$2:$P$578)</f>
        <v>#VALUE!</v>
      </c>
    </row>
    <row r="292" ht="28" spans="1:9">
      <c r="A292" s="33" t="s">
        <v>2739</v>
      </c>
      <c r="B292" s="34" t="s">
        <v>2058</v>
      </c>
      <c r="C292" s="34" t="s">
        <v>2289</v>
      </c>
      <c r="D292" s="35" t="s">
        <v>2059</v>
      </c>
      <c r="E292" s="34" t="s">
        <v>39</v>
      </c>
      <c r="F292" s="38">
        <v>371</v>
      </c>
      <c r="G292" s="39" t="e">
        <f>SUMIF('[1]2.报价结算清单'!$F$2:$F$578,$A292,'[1]2.报价结算清单'!$L$2:$L$578)</f>
        <v>#VALUE!</v>
      </c>
      <c r="H292" s="39" t="e">
        <f>SUMIF('[1]2.报价结算清单'!$F$2:$F$578,$A292,'[1]2.报价结算清单'!$N$2:$N$578)</f>
        <v>#VALUE!</v>
      </c>
      <c r="I292" s="41" t="e">
        <f>SUMIF('[1]2.报价结算清单'!$F$2:$F$578,A292,'[1]2.报价结算清单'!$P$2:$P$578)</f>
        <v>#VALUE!</v>
      </c>
    </row>
    <row r="293" ht="28" spans="1:9">
      <c r="A293" s="33" t="s">
        <v>2740</v>
      </c>
      <c r="B293" s="34" t="s">
        <v>928</v>
      </c>
      <c r="C293" s="34" t="s">
        <v>2289</v>
      </c>
      <c r="D293" s="35" t="s">
        <v>929</v>
      </c>
      <c r="E293" s="34" t="s">
        <v>39</v>
      </c>
      <c r="F293" s="38">
        <v>400</v>
      </c>
      <c r="G293" s="39" t="e">
        <f>SUMIF('[1]2.报价结算清单'!$F$2:$F$578,$A293,'[1]2.报价结算清单'!$L$2:$L$578)</f>
        <v>#VALUE!</v>
      </c>
      <c r="H293" s="39" t="e">
        <f>SUMIF('[1]2.报价结算清单'!$F$2:$F$578,$A293,'[1]2.报价结算清单'!$N$2:$N$578)</f>
        <v>#VALUE!</v>
      </c>
      <c r="I293" s="41" t="e">
        <f>SUMIF('[1]2.报价结算清单'!$F$2:$F$578,A293,'[1]2.报价结算清单'!$P$2:$P$578)</f>
        <v>#VALUE!</v>
      </c>
    </row>
    <row r="294" ht="14" spans="1:9">
      <c r="A294" s="33" t="s">
        <v>2741</v>
      </c>
      <c r="B294" s="34" t="s">
        <v>2158</v>
      </c>
      <c r="C294" s="34" t="s">
        <v>2289</v>
      </c>
      <c r="D294" s="35" t="s">
        <v>2159</v>
      </c>
      <c r="E294" s="34" t="s">
        <v>39</v>
      </c>
      <c r="F294" s="38">
        <v>750</v>
      </c>
      <c r="G294" s="39" t="e">
        <f>SUMIF('[1]2.报价结算清单'!$F$2:$F$578,$A294,'[1]2.报价结算清单'!$L$2:$L$578)</f>
        <v>#VALUE!</v>
      </c>
      <c r="H294" s="39" t="e">
        <f>SUMIF('[1]2.报价结算清单'!$F$2:$F$578,$A294,'[1]2.报价结算清单'!$N$2:$N$578)</f>
        <v>#VALUE!</v>
      </c>
      <c r="I294" s="41" t="e">
        <f>SUMIF('[1]2.报价结算清单'!$F$2:$F$578,A294,'[1]2.报价结算清单'!$P$2:$P$578)</f>
        <v>#VALUE!</v>
      </c>
    </row>
    <row r="295" ht="14" spans="1:9">
      <c r="A295" s="33" t="s">
        <v>2742</v>
      </c>
      <c r="B295" s="34" t="s">
        <v>1496</v>
      </c>
      <c r="C295" s="34" t="s">
        <v>2289</v>
      </c>
      <c r="D295" s="35" t="s">
        <v>1497</v>
      </c>
      <c r="E295" s="34" t="s">
        <v>39</v>
      </c>
      <c r="F295" s="38">
        <v>848</v>
      </c>
      <c r="G295" s="39" t="e">
        <f>SUMIF('[1]2.报价结算清单'!$F$2:$F$578,$A295,'[1]2.报价结算清单'!$L$2:$L$578)</f>
        <v>#VALUE!</v>
      </c>
      <c r="H295" s="39" t="e">
        <f>SUMIF('[1]2.报价结算清单'!$F$2:$F$578,$A295,'[1]2.报价结算清单'!$N$2:$N$578)</f>
        <v>#VALUE!</v>
      </c>
      <c r="I295" s="41" t="e">
        <f>SUMIF('[1]2.报价结算清单'!$F$2:$F$578,A295,'[1]2.报价结算清单'!$P$2:$P$578)</f>
        <v>#VALUE!</v>
      </c>
    </row>
    <row r="296" ht="28" spans="1:9">
      <c r="A296" s="33" t="s">
        <v>2743</v>
      </c>
      <c r="B296" s="34" t="s">
        <v>1725</v>
      </c>
      <c r="C296" s="34" t="s">
        <v>2289</v>
      </c>
      <c r="D296" s="35" t="s">
        <v>1726</v>
      </c>
      <c r="E296" s="34" t="s">
        <v>39</v>
      </c>
      <c r="F296" s="38">
        <v>530</v>
      </c>
      <c r="G296" s="39" t="e">
        <f>SUMIF('[1]2.报价结算清单'!$F$2:$F$578,$A296,'[1]2.报价结算清单'!$L$2:$L$578)</f>
        <v>#VALUE!</v>
      </c>
      <c r="H296" s="39" t="e">
        <f>SUMIF('[1]2.报价结算清单'!$F$2:$F$578,$A296,'[1]2.报价结算清单'!$N$2:$N$578)</f>
        <v>#VALUE!</v>
      </c>
      <c r="I296" s="41" t="e">
        <f>SUMIF('[1]2.报价结算清单'!$F$2:$F$578,A296,'[1]2.报价结算清单'!$P$2:$P$578)</f>
        <v>#VALUE!</v>
      </c>
    </row>
    <row r="297" ht="28" spans="1:9">
      <c r="A297" s="33" t="s">
        <v>2744</v>
      </c>
      <c r="B297" s="34" t="s">
        <v>940</v>
      </c>
      <c r="C297" s="34" t="s">
        <v>2289</v>
      </c>
      <c r="D297" s="35" t="s">
        <v>941</v>
      </c>
      <c r="E297" s="34" t="s">
        <v>39</v>
      </c>
      <c r="F297" s="38">
        <v>371</v>
      </c>
      <c r="G297" s="39" t="e">
        <f>SUMIF('[1]2.报价结算清单'!$F$2:$F$578,$A297,'[1]2.报价结算清单'!$L$2:$L$578)</f>
        <v>#VALUE!</v>
      </c>
      <c r="H297" s="39" t="e">
        <f>SUMIF('[1]2.报价结算清单'!$F$2:$F$578,$A297,'[1]2.报价结算清单'!$N$2:$N$578)</f>
        <v>#VALUE!</v>
      </c>
      <c r="I297" s="41" t="e">
        <f>SUMIF('[1]2.报价结算清单'!$F$2:$F$578,A297,'[1]2.报价结算清单'!$P$2:$P$578)</f>
        <v>#VALUE!</v>
      </c>
    </row>
    <row r="298" ht="28" spans="1:9">
      <c r="A298" s="33" t="s">
        <v>2745</v>
      </c>
      <c r="B298" s="34" t="s">
        <v>668</v>
      </c>
      <c r="C298" s="34" t="s">
        <v>2289</v>
      </c>
      <c r="D298" s="35" t="s">
        <v>669</v>
      </c>
      <c r="E298" s="34" t="s">
        <v>39</v>
      </c>
      <c r="F298" s="38">
        <v>318</v>
      </c>
      <c r="G298" s="39" t="e">
        <f>SUMIF('[1]2.报价结算清单'!$F$2:$F$578,$A298,'[1]2.报价结算清单'!$L$2:$L$578)</f>
        <v>#VALUE!</v>
      </c>
      <c r="H298" s="39" t="e">
        <f>SUMIF('[1]2.报价结算清单'!$F$2:$F$578,$A298,'[1]2.报价结算清单'!$N$2:$N$578)</f>
        <v>#VALUE!</v>
      </c>
      <c r="I298" s="41" t="e">
        <f>SUMIF('[1]2.报价结算清单'!$F$2:$F$578,A298,'[1]2.报价结算清单'!$P$2:$P$578)</f>
        <v>#VALUE!</v>
      </c>
    </row>
    <row r="299" ht="28" spans="1:9">
      <c r="A299" s="33" t="s">
        <v>2746</v>
      </c>
      <c r="B299" s="34" t="s">
        <v>904</v>
      </c>
      <c r="C299" s="34" t="s">
        <v>2289</v>
      </c>
      <c r="D299" s="35" t="s">
        <v>905</v>
      </c>
      <c r="E299" s="34" t="s">
        <v>39</v>
      </c>
      <c r="F299" s="38">
        <v>1060</v>
      </c>
      <c r="G299" s="39" t="e">
        <f>SUMIF('[1]2.报价结算清单'!$F$2:$F$578,$A299,'[1]2.报价结算清单'!$L$2:$L$578)</f>
        <v>#VALUE!</v>
      </c>
      <c r="H299" s="39" t="e">
        <f>SUMIF('[1]2.报价结算清单'!$F$2:$F$578,$A299,'[1]2.报价结算清单'!$N$2:$N$578)</f>
        <v>#VALUE!</v>
      </c>
      <c r="I299" s="41" t="e">
        <f>SUMIF('[1]2.报价结算清单'!$F$2:$F$578,A299,'[1]2.报价结算清单'!$P$2:$P$578)</f>
        <v>#VALUE!</v>
      </c>
    </row>
    <row r="300" ht="28" spans="1:9">
      <c r="A300" s="33" t="s">
        <v>2747</v>
      </c>
      <c r="B300" s="34" t="s">
        <v>1432</v>
      </c>
      <c r="C300" s="34" t="s">
        <v>2289</v>
      </c>
      <c r="D300" s="35" t="s">
        <v>1433</v>
      </c>
      <c r="E300" s="34" t="s">
        <v>39</v>
      </c>
      <c r="F300" s="38">
        <v>848</v>
      </c>
      <c r="G300" s="39" t="e">
        <f>SUMIF('[1]2.报价结算清单'!$F$2:$F$578,$A300,'[1]2.报价结算清单'!$L$2:$L$578)</f>
        <v>#VALUE!</v>
      </c>
      <c r="H300" s="39" t="e">
        <f>SUMIF('[1]2.报价结算清单'!$F$2:$F$578,$A300,'[1]2.报价结算清单'!$N$2:$N$578)</f>
        <v>#VALUE!</v>
      </c>
      <c r="I300" s="41" t="e">
        <f>SUMIF('[1]2.报价结算清单'!$F$2:$F$578,A300,'[1]2.报价结算清单'!$P$2:$P$578)</f>
        <v>#VALUE!</v>
      </c>
    </row>
    <row r="301" ht="28" spans="1:9">
      <c r="A301" s="33" t="s">
        <v>2748</v>
      </c>
      <c r="B301" s="34" t="s">
        <v>123</v>
      </c>
      <c r="C301" s="34" t="s">
        <v>2289</v>
      </c>
      <c r="D301" s="35" t="s">
        <v>124</v>
      </c>
      <c r="E301" s="34" t="s">
        <v>39</v>
      </c>
      <c r="F301" s="38">
        <v>530</v>
      </c>
      <c r="G301" s="39" t="e">
        <f>SUMIF('[1]2.报价结算清单'!$F$2:$F$578,$A301,'[1]2.报价结算清单'!$L$2:$L$578)</f>
        <v>#VALUE!</v>
      </c>
      <c r="H301" s="39" t="e">
        <f>SUMIF('[1]2.报价结算清单'!$F$2:$F$578,$A301,'[1]2.报价结算清单'!$N$2:$N$578)</f>
        <v>#VALUE!</v>
      </c>
      <c r="I301" s="41" t="e">
        <f>SUMIF('[1]2.报价结算清单'!$F$2:$F$578,A301,'[1]2.报价结算清单'!$P$2:$P$578)</f>
        <v>#VALUE!</v>
      </c>
    </row>
    <row r="302" ht="28" spans="1:9">
      <c r="A302" s="33" t="s">
        <v>2749</v>
      </c>
      <c r="B302" s="34" t="s">
        <v>285</v>
      </c>
      <c r="C302" s="34" t="s">
        <v>2289</v>
      </c>
      <c r="D302" s="35" t="s">
        <v>286</v>
      </c>
      <c r="E302" s="34" t="s">
        <v>39</v>
      </c>
      <c r="F302" s="38">
        <v>424</v>
      </c>
      <c r="G302" s="39" t="e">
        <f>SUMIF('[1]2.报价结算清单'!$F$2:$F$578,$A302,'[1]2.报价结算清单'!$L$2:$L$578)</f>
        <v>#VALUE!</v>
      </c>
      <c r="H302" s="39" t="e">
        <f>SUMIF('[1]2.报价结算清单'!$F$2:$F$578,$A302,'[1]2.报价结算清单'!$N$2:$N$578)</f>
        <v>#VALUE!</v>
      </c>
      <c r="I302" s="41" t="e">
        <f>SUMIF('[1]2.报价结算清单'!$F$2:$F$578,A302,'[1]2.报价结算清单'!$P$2:$P$578)</f>
        <v>#VALUE!</v>
      </c>
    </row>
    <row r="303" ht="14" spans="1:9">
      <c r="A303" s="33" t="s">
        <v>2750</v>
      </c>
      <c r="B303" s="34" t="s">
        <v>656</v>
      </c>
      <c r="C303" s="34" t="s">
        <v>2289</v>
      </c>
      <c r="D303" s="35" t="s">
        <v>657</v>
      </c>
      <c r="E303" s="34" t="s">
        <v>30</v>
      </c>
      <c r="F303" s="38">
        <v>1060</v>
      </c>
      <c r="G303" s="39" t="e">
        <f>SUMIF('[1]2.报价结算清单'!$F$2:$F$578,$A303,'[1]2.报价结算清单'!$L$2:$L$578)</f>
        <v>#VALUE!</v>
      </c>
      <c r="H303" s="39" t="e">
        <f>SUMIF('[1]2.报价结算清单'!$F$2:$F$578,$A303,'[1]2.报价结算清单'!$N$2:$N$578)</f>
        <v>#VALUE!</v>
      </c>
      <c r="I303" s="41" t="e">
        <f>SUMIF('[1]2.报价结算清单'!$F$2:$F$578,A303,'[1]2.报价结算清单'!$P$2:$P$578)</f>
        <v>#VALUE!</v>
      </c>
    </row>
    <row r="304" ht="14" spans="1:9">
      <c r="A304" s="33" t="s">
        <v>2751</v>
      </c>
      <c r="B304" s="34" t="s">
        <v>1881</v>
      </c>
      <c r="C304" s="34" t="s">
        <v>2289</v>
      </c>
      <c r="D304" s="35" t="s">
        <v>1882</v>
      </c>
      <c r="E304" s="34" t="s">
        <v>30</v>
      </c>
      <c r="F304" s="38">
        <v>8480</v>
      </c>
      <c r="G304" s="39" t="e">
        <f>SUMIF('[1]2.报价结算清单'!$F$2:$F$578,$A304,'[1]2.报价结算清单'!$L$2:$L$578)</f>
        <v>#VALUE!</v>
      </c>
      <c r="H304" s="39" t="e">
        <f>SUMIF('[1]2.报价结算清单'!$F$2:$F$578,$A304,'[1]2.报价结算清单'!$N$2:$N$578)</f>
        <v>#VALUE!</v>
      </c>
      <c r="I304" s="41" t="e">
        <f>SUMIF('[1]2.报价结算清单'!$F$2:$F$578,A304,'[1]2.报价结算清单'!$P$2:$P$578)</f>
        <v>#VALUE!</v>
      </c>
    </row>
    <row r="305" ht="14" spans="1:9">
      <c r="A305" s="33" t="s">
        <v>2752</v>
      </c>
      <c r="B305" s="34" t="s">
        <v>989</v>
      </c>
      <c r="C305" s="34" t="s">
        <v>2289</v>
      </c>
      <c r="D305" s="35" t="s">
        <v>990</v>
      </c>
      <c r="E305" s="34" t="s">
        <v>30</v>
      </c>
      <c r="F305" s="38">
        <v>10600</v>
      </c>
      <c r="G305" s="39" t="e">
        <f>SUMIF('[1]2.报价结算清单'!$F$2:$F$578,$A305,'[1]2.报价结算清单'!$L$2:$L$578)</f>
        <v>#VALUE!</v>
      </c>
      <c r="H305" s="39" t="e">
        <f>SUMIF('[1]2.报价结算清单'!$F$2:$F$578,$A305,'[1]2.报价结算清单'!$N$2:$N$578)</f>
        <v>#VALUE!</v>
      </c>
      <c r="I305" s="41" t="e">
        <f>SUMIF('[1]2.报价结算清单'!$F$2:$F$578,A305,'[1]2.报价结算清单'!$P$2:$P$578)</f>
        <v>#VALUE!</v>
      </c>
    </row>
    <row r="306" ht="28" spans="1:9">
      <c r="A306" s="33" t="s">
        <v>2753</v>
      </c>
      <c r="B306" s="34" t="s">
        <v>1444</v>
      </c>
      <c r="C306" s="34" t="s">
        <v>2289</v>
      </c>
      <c r="D306" s="35" t="s">
        <v>1445</v>
      </c>
      <c r="E306" s="34" t="s">
        <v>30</v>
      </c>
      <c r="F306" s="38">
        <v>3816</v>
      </c>
      <c r="G306" s="39" t="e">
        <f>SUMIF('[1]2.报价结算清单'!$F$2:$F$578,$A306,'[1]2.报价结算清单'!$L$2:$L$578)</f>
        <v>#VALUE!</v>
      </c>
      <c r="H306" s="39" t="e">
        <f>SUMIF('[1]2.报价结算清单'!$F$2:$F$578,$A306,'[1]2.报价结算清单'!$N$2:$N$578)</f>
        <v>#VALUE!</v>
      </c>
      <c r="I306" s="41" t="e">
        <f>SUMIF('[1]2.报价结算清单'!$F$2:$F$578,A306,'[1]2.报价结算清单'!$P$2:$P$578)</f>
        <v>#VALUE!</v>
      </c>
    </row>
    <row r="307" ht="28" spans="1:9">
      <c r="A307" s="33" t="s">
        <v>2754</v>
      </c>
      <c r="B307" s="34" t="s">
        <v>536</v>
      </c>
      <c r="C307" s="34" t="s">
        <v>2289</v>
      </c>
      <c r="D307" s="35" t="s">
        <v>537</v>
      </c>
      <c r="E307" s="34" t="s">
        <v>30</v>
      </c>
      <c r="F307" s="38">
        <v>3180</v>
      </c>
      <c r="G307" s="39" t="e">
        <f>SUMIF('[1]2.报价结算清单'!$F$2:$F$578,$A307,'[1]2.报价结算清单'!$L$2:$L$578)</f>
        <v>#VALUE!</v>
      </c>
      <c r="H307" s="39" t="e">
        <f>SUMIF('[1]2.报价结算清单'!$F$2:$F$578,$A307,'[1]2.报价结算清单'!$N$2:$N$578)</f>
        <v>#VALUE!</v>
      </c>
      <c r="I307" s="41" t="e">
        <f>SUMIF('[1]2.报价结算清单'!$F$2:$F$578,A307,'[1]2.报价结算清单'!$P$2:$P$578)</f>
        <v>#VALUE!</v>
      </c>
    </row>
    <row r="308" ht="28" spans="1:9">
      <c r="A308" s="33" t="s">
        <v>2755</v>
      </c>
      <c r="B308" s="34" t="s">
        <v>1648</v>
      </c>
      <c r="C308" s="34" t="s">
        <v>2289</v>
      </c>
      <c r="D308" s="35" t="s">
        <v>1649</v>
      </c>
      <c r="E308" s="34" t="s">
        <v>30</v>
      </c>
      <c r="F308" s="38">
        <v>1590</v>
      </c>
      <c r="G308" s="39" t="e">
        <f>SUMIF('[1]2.报价结算清单'!$F$2:$F$578,$A308,'[1]2.报价结算清单'!$L$2:$L$578)</f>
        <v>#VALUE!</v>
      </c>
      <c r="H308" s="39" t="e">
        <f>SUMIF('[1]2.报价结算清单'!$F$2:$F$578,$A308,'[1]2.报价结算清单'!$N$2:$N$578)</f>
        <v>#VALUE!</v>
      </c>
      <c r="I308" s="41" t="e">
        <f>SUMIF('[1]2.报价结算清单'!$F$2:$F$578,A308,'[1]2.报价结算清单'!$P$2:$P$578)</f>
        <v>#VALUE!</v>
      </c>
    </row>
    <row r="309" ht="28" spans="1:9">
      <c r="A309" s="33" t="s">
        <v>2756</v>
      </c>
      <c r="B309" s="34" t="s">
        <v>2211</v>
      </c>
      <c r="C309" s="34" t="s">
        <v>2289</v>
      </c>
      <c r="D309" s="35" t="s">
        <v>2212</v>
      </c>
      <c r="E309" s="34" t="s">
        <v>30</v>
      </c>
      <c r="F309" s="38">
        <v>848</v>
      </c>
      <c r="G309" s="39" t="e">
        <f>SUMIF('[1]2.报价结算清单'!$F$2:$F$578,$A309,'[1]2.报价结算清单'!$L$2:$L$578)</f>
        <v>#VALUE!</v>
      </c>
      <c r="H309" s="39" t="e">
        <f>SUMIF('[1]2.报价结算清单'!$F$2:$F$578,$A309,'[1]2.报价结算清单'!$N$2:$N$578)</f>
        <v>#VALUE!</v>
      </c>
      <c r="I309" s="41" t="e">
        <f>SUMIF('[1]2.报价结算清单'!$F$2:$F$578,A309,'[1]2.报价结算清单'!$P$2:$P$578)</f>
        <v>#VALUE!</v>
      </c>
    </row>
    <row r="310" ht="28" spans="1:9">
      <c r="A310" s="33" t="s">
        <v>2757</v>
      </c>
      <c r="B310" s="34" t="s">
        <v>836</v>
      </c>
      <c r="C310" s="34" t="s">
        <v>2289</v>
      </c>
      <c r="D310" s="35" t="s">
        <v>837</v>
      </c>
      <c r="E310" s="34" t="s">
        <v>44</v>
      </c>
      <c r="F310" s="38">
        <v>848</v>
      </c>
      <c r="G310" s="39" t="e">
        <f>SUMIF('[1]2.报价结算清单'!$F$2:$F$578,$A310,'[1]2.报价结算清单'!$L$2:$L$578)</f>
        <v>#VALUE!</v>
      </c>
      <c r="H310" s="39" t="e">
        <f>SUMIF('[1]2.报价结算清单'!$F$2:$F$578,$A310,'[1]2.报价结算清单'!$N$2:$N$578)</f>
        <v>#VALUE!</v>
      </c>
      <c r="I310" s="41" t="e">
        <f>SUMIF('[1]2.报价结算清单'!$F$2:$F$578,A310,'[1]2.报价结算清单'!$P$2:$P$578)</f>
        <v>#VALUE!</v>
      </c>
    </row>
    <row r="311" ht="28" spans="1:9">
      <c r="A311" s="33" t="s">
        <v>2758</v>
      </c>
      <c r="B311" s="34" t="s">
        <v>483</v>
      </c>
      <c r="C311" s="34" t="s">
        <v>2289</v>
      </c>
      <c r="D311" s="35" t="s">
        <v>484</v>
      </c>
      <c r="E311" s="34" t="s">
        <v>44</v>
      </c>
      <c r="F311" s="38">
        <v>848</v>
      </c>
      <c r="G311" s="39" t="e">
        <f>SUMIF('[1]2.报价结算清单'!$F$2:$F$578,$A311,'[1]2.报价结算清单'!$L$2:$L$578)</f>
        <v>#VALUE!</v>
      </c>
      <c r="H311" s="39" t="e">
        <f>SUMIF('[1]2.报价结算清单'!$F$2:$F$578,$A311,'[1]2.报价结算清单'!$N$2:$N$578)</f>
        <v>#VALUE!</v>
      </c>
      <c r="I311" s="41" t="e">
        <f>SUMIF('[1]2.报价结算清单'!$F$2:$F$578,A311,'[1]2.报价结算清单'!$P$2:$P$578)</f>
        <v>#VALUE!</v>
      </c>
    </row>
    <row r="312" ht="28" spans="1:9">
      <c r="A312" s="33" t="s">
        <v>2759</v>
      </c>
      <c r="B312" s="34" t="s">
        <v>1309</v>
      </c>
      <c r="C312" s="34" t="s">
        <v>2289</v>
      </c>
      <c r="D312" s="35" t="s">
        <v>1310</v>
      </c>
      <c r="E312" s="34" t="s">
        <v>44</v>
      </c>
      <c r="F312" s="38">
        <v>848</v>
      </c>
      <c r="G312" s="39" t="e">
        <f>SUMIF('[1]2.报价结算清单'!$F$2:$F$578,$A312,'[1]2.报价结算清单'!$L$2:$L$578)</f>
        <v>#VALUE!</v>
      </c>
      <c r="H312" s="39" t="e">
        <f>SUMIF('[1]2.报价结算清单'!$F$2:$F$578,$A312,'[1]2.报价结算清单'!$N$2:$N$578)</f>
        <v>#VALUE!</v>
      </c>
      <c r="I312" s="41" t="e">
        <f>SUMIF('[1]2.报价结算清单'!$F$2:$F$578,A312,'[1]2.报价结算清单'!$P$2:$P$578)</f>
        <v>#VALUE!</v>
      </c>
    </row>
    <row r="313" ht="28" spans="1:9">
      <c r="A313" s="33" t="s">
        <v>2760</v>
      </c>
      <c r="B313" s="34" t="s">
        <v>357</v>
      </c>
      <c r="C313" s="34" t="s">
        <v>2289</v>
      </c>
      <c r="D313" s="35" t="s">
        <v>358</v>
      </c>
      <c r="E313" s="34" t="s">
        <v>359</v>
      </c>
      <c r="F313" s="38">
        <v>848</v>
      </c>
      <c r="G313" s="39" t="e">
        <f>SUMIF('[1]2.报价结算清单'!$F$2:$F$578,$A313,'[1]2.报价结算清单'!$L$2:$L$578)</f>
        <v>#VALUE!</v>
      </c>
      <c r="H313" s="39" t="e">
        <f>SUMIF('[1]2.报价结算清单'!$F$2:$F$578,$A313,'[1]2.报价结算清单'!$N$2:$N$578)</f>
        <v>#VALUE!</v>
      </c>
      <c r="I313" s="41" t="e">
        <f>SUMIF('[1]2.报价结算清单'!$F$2:$F$578,A313,'[1]2.报价结算清单'!$P$2:$P$578)</f>
        <v>#VALUE!</v>
      </c>
    </row>
    <row r="314" ht="28" spans="1:9">
      <c r="A314" s="33" t="s">
        <v>2761</v>
      </c>
      <c r="B314" s="34" t="s">
        <v>1765</v>
      </c>
      <c r="C314" s="34" t="s">
        <v>2289</v>
      </c>
      <c r="D314" s="35" t="s">
        <v>1766</v>
      </c>
      <c r="E314" s="34" t="s">
        <v>359</v>
      </c>
      <c r="F314" s="38">
        <v>636</v>
      </c>
      <c r="G314" s="39" t="e">
        <f>SUMIF('[1]2.报价结算清单'!$F$2:$F$578,$A314,'[1]2.报价结算清单'!$L$2:$L$578)</f>
        <v>#VALUE!</v>
      </c>
      <c r="H314" s="39" t="e">
        <f>SUMIF('[1]2.报价结算清单'!$F$2:$F$578,$A314,'[1]2.报价结算清单'!$N$2:$N$578)</f>
        <v>#VALUE!</v>
      </c>
      <c r="I314" s="41" t="e">
        <f>SUMIF('[1]2.报价结算清单'!$F$2:$F$578,A314,'[1]2.报价结算清单'!$P$2:$P$578)</f>
        <v>#VALUE!</v>
      </c>
    </row>
    <row r="315" ht="28" spans="1:9">
      <c r="A315" s="33" t="s">
        <v>2762</v>
      </c>
      <c r="B315" s="34" t="s">
        <v>520</v>
      </c>
      <c r="C315" s="34" t="s">
        <v>2289</v>
      </c>
      <c r="D315" s="35" t="s">
        <v>521</v>
      </c>
      <c r="E315" s="34" t="s">
        <v>359</v>
      </c>
      <c r="F315" s="38">
        <v>530</v>
      </c>
      <c r="G315" s="39" t="e">
        <f>SUMIF('[1]2.报价结算清单'!$F$2:$F$578,$A315,'[1]2.报价结算清单'!$L$2:$L$578)</f>
        <v>#VALUE!</v>
      </c>
      <c r="H315" s="39" t="e">
        <f>SUMIF('[1]2.报价结算清单'!$F$2:$F$578,$A315,'[1]2.报价结算清单'!$N$2:$N$578)</f>
        <v>#VALUE!</v>
      </c>
      <c r="I315" s="41" t="e">
        <f>SUMIF('[1]2.报价结算清单'!$F$2:$F$578,A315,'[1]2.报价结算清单'!$P$2:$P$578)</f>
        <v>#VALUE!</v>
      </c>
    </row>
    <row r="316" ht="28" spans="1:9">
      <c r="A316" s="33" t="s">
        <v>2763</v>
      </c>
      <c r="B316" s="34" t="s">
        <v>804</v>
      </c>
      <c r="C316" s="34" t="s">
        <v>2289</v>
      </c>
      <c r="D316" s="35" t="s">
        <v>805</v>
      </c>
      <c r="E316" s="34" t="s">
        <v>359</v>
      </c>
      <c r="F316" s="38">
        <v>424</v>
      </c>
      <c r="G316" s="39" t="e">
        <f>SUMIF('[1]2.报价结算清单'!$F$2:$F$578,$A316,'[1]2.报价结算清单'!$L$2:$L$578)</f>
        <v>#VALUE!</v>
      </c>
      <c r="H316" s="39" t="e">
        <f>SUMIF('[1]2.报价结算清单'!$F$2:$F$578,$A316,'[1]2.报价结算清单'!$N$2:$N$578)</f>
        <v>#VALUE!</v>
      </c>
      <c r="I316" s="41" t="e">
        <f>SUMIF('[1]2.报价结算清单'!$F$2:$F$578,A316,'[1]2.报价结算清单'!$P$2:$P$578)</f>
        <v>#VALUE!</v>
      </c>
    </row>
    <row r="317" ht="28" spans="1:9">
      <c r="A317" s="33" t="s">
        <v>2764</v>
      </c>
      <c r="B317" s="34" t="s">
        <v>1841</v>
      </c>
      <c r="C317" s="34" t="s">
        <v>2289</v>
      </c>
      <c r="D317" s="35" t="s">
        <v>1842</v>
      </c>
      <c r="E317" s="34" t="s">
        <v>359</v>
      </c>
      <c r="F317" s="38">
        <v>318</v>
      </c>
      <c r="G317" s="39" t="e">
        <f>SUMIF('[1]2.报价结算清单'!$F$2:$F$578,$A317,'[1]2.报价结算清单'!$L$2:$L$578)</f>
        <v>#VALUE!</v>
      </c>
      <c r="H317" s="39" t="e">
        <f>SUMIF('[1]2.报价结算清单'!$F$2:$F$578,$A317,'[1]2.报价结算清单'!$N$2:$N$578)</f>
        <v>#VALUE!</v>
      </c>
      <c r="I317" s="41" t="e">
        <f>SUMIF('[1]2.报价结算清单'!$F$2:$F$578,A317,'[1]2.报价结算清单'!$P$2:$P$578)</f>
        <v>#VALUE!</v>
      </c>
    </row>
    <row r="318" ht="28" spans="1:9">
      <c r="A318" s="33" t="s">
        <v>2765</v>
      </c>
      <c r="B318" s="34" t="s">
        <v>1321</v>
      </c>
      <c r="C318" s="34" t="s">
        <v>2289</v>
      </c>
      <c r="D318" s="35" t="s">
        <v>1322</v>
      </c>
      <c r="E318" s="34" t="s">
        <v>359</v>
      </c>
      <c r="F318" s="38">
        <v>212</v>
      </c>
      <c r="G318" s="39" t="e">
        <f>SUMIF('[1]2.报价结算清单'!$F$2:$F$578,$A318,'[1]2.报价结算清单'!$L$2:$L$578)</f>
        <v>#VALUE!</v>
      </c>
      <c r="H318" s="39" t="e">
        <f>SUMIF('[1]2.报价结算清单'!$F$2:$F$578,$A318,'[1]2.报价结算清单'!$N$2:$N$578)</f>
        <v>#VALUE!</v>
      </c>
      <c r="I318" s="41" t="e">
        <f>SUMIF('[1]2.报价结算清单'!$F$2:$F$578,A318,'[1]2.报价结算清单'!$P$2:$P$578)</f>
        <v>#VALUE!</v>
      </c>
    </row>
    <row r="319" ht="14" spans="1:9">
      <c r="A319" s="33" t="s">
        <v>2766</v>
      </c>
      <c r="B319" s="34" t="s">
        <v>528</v>
      </c>
      <c r="C319" s="34" t="s">
        <v>2289</v>
      </c>
      <c r="D319" s="35" t="s">
        <v>529</v>
      </c>
      <c r="E319" s="34" t="s">
        <v>30</v>
      </c>
      <c r="F319" s="38">
        <v>4333.33</v>
      </c>
      <c r="G319" s="39" t="e">
        <f>SUMIF('[1]2.报价结算清单'!$F$2:$F$578,$A319,'[1]2.报价结算清单'!$L$2:$L$578)</f>
        <v>#VALUE!</v>
      </c>
      <c r="H319" s="39" t="e">
        <f>SUMIF('[1]2.报价结算清单'!$F$2:$F$578,$A319,'[1]2.报价结算清单'!$N$2:$N$578)</f>
        <v>#VALUE!</v>
      </c>
      <c r="I319" s="41" t="e">
        <f>SUMIF('[1]2.报价结算清单'!$F$2:$F$578,A319,'[1]2.报价结算清单'!$P$2:$P$578)</f>
        <v>#VALUE!</v>
      </c>
    </row>
    <row r="320" ht="14" spans="1:9">
      <c r="A320" s="33" t="s">
        <v>2767</v>
      </c>
      <c r="B320" s="34" t="s">
        <v>1089</v>
      </c>
      <c r="C320" s="34" t="s">
        <v>2289</v>
      </c>
      <c r="D320" s="35" t="s">
        <v>1090</v>
      </c>
      <c r="E320" s="34" t="s">
        <v>30</v>
      </c>
      <c r="F320" s="38">
        <v>1853.67</v>
      </c>
      <c r="G320" s="39" t="e">
        <f>SUMIF('[1]2.报价结算清单'!$F$2:$F$578,$A320,'[1]2.报价结算清单'!$L$2:$L$578)</f>
        <v>#VALUE!</v>
      </c>
      <c r="H320" s="39" t="e">
        <f>SUMIF('[1]2.报价结算清单'!$F$2:$F$578,$A320,'[1]2.报价结算清单'!$N$2:$N$578)</f>
        <v>#VALUE!</v>
      </c>
      <c r="I320" s="41" t="e">
        <f>SUMIF('[1]2.报价结算清单'!$F$2:$F$578,A320,'[1]2.报价结算清单'!$P$2:$P$578)</f>
        <v>#VALUE!</v>
      </c>
    </row>
    <row r="321" ht="28" spans="1:9">
      <c r="A321" s="33" t="s">
        <v>2768</v>
      </c>
      <c r="B321" s="34" t="s">
        <v>273</v>
      </c>
      <c r="C321" s="34" t="s">
        <v>2289</v>
      </c>
      <c r="D321" s="35" t="s">
        <v>274</v>
      </c>
      <c r="E321" s="34" t="s">
        <v>30</v>
      </c>
      <c r="F321" s="38">
        <v>1590</v>
      </c>
      <c r="G321" s="39" t="e">
        <f>SUMIF('[1]2.报价结算清单'!$F$2:$F$578,$A321,'[1]2.报价结算清单'!$L$2:$L$578)</f>
        <v>#VALUE!</v>
      </c>
      <c r="H321" s="39" t="e">
        <f>SUMIF('[1]2.报价结算清单'!$F$2:$F$578,$A321,'[1]2.报价结算清单'!$N$2:$N$578)</f>
        <v>#VALUE!</v>
      </c>
      <c r="I321" s="41" t="e">
        <f>SUMIF('[1]2.报价结算清单'!$F$2:$F$578,A321,'[1]2.报价结算清单'!$P$2:$P$578)</f>
        <v>#VALUE!</v>
      </c>
    </row>
    <row r="322" ht="14" spans="1:9">
      <c r="A322" s="33" t="s">
        <v>2769</v>
      </c>
      <c r="B322" s="34" t="s">
        <v>1717</v>
      </c>
      <c r="C322" s="34" t="s">
        <v>2289</v>
      </c>
      <c r="D322" s="35" t="s">
        <v>1718</v>
      </c>
      <c r="E322" s="34" t="s">
        <v>30</v>
      </c>
      <c r="F322" s="38">
        <v>636</v>
      </c>
      <c r="G322" s="39" t="e">
        <f>SUMIF('[1]2.报价结算清单'!$F$2:$F$578,$A322,'[1]2.报价结算清单'!$L$2:$L$578)</f>
        <v>#VALUE!</v>
      </c>
      <c r="H322" s="39" t="e">
        <f>SUMIF('[1]2.报价结算清单'!$F$2:$F$578,$A322,'[1]2.报价结算清单'!$N$2:$N$578)</f>
        <v>#VALUE!</v>
      </c>
      <c r="I322" s="41" t="e">
        <f>SUMIF('[1]2.报价结算清单'!$F$2:$F$578,A322,'[1]2.报价结算清单'!$P$2:$P$578)</f>
        <v>#VALUE!</v>
      </c>
    </row>
    <row r="323" ht="14" spans="1:9">
      <c r="A323" s="33" t="s">
        <v>2770</v>
      </c>
      <c r="B323" s="34" t="s">
        <v>1741</v>
      </c>
      <c r="C323" s="34" t="s">
        <v>2289</v>
      </c>
      <c r="D323" s="35" t="s">
        <v>1742</v>
      </c>
      <c r="E323" s="34" t="s">
        <v>30</v>
      </c>
      <c r="F323" s="38">
        <v>1272</v>
      </c>
      <c r="G323" s="39" t="e">
        <f>SUMIF('[1]2.报价结算清单'!$F$2:$F$578,$A323,'[1]2.报价结算清单'!$L$2:$L$578)</f>
        <v>#VALUE!</v>
      </c>
      <c r="H323" s="39" t="e">
        <f>SUMIF('[1]2.报价结算清单'!$F$2:$F$578,$A323,'[1]2.报价结算清单'!$N$2:$N$578)</f>
        <v>#VALUE!</v>
      </c>
      <c r="I323" s="41" t="e">
        <f>SUMIF('[1]2.报价结算清单'!$F$2:$F$578,A323,'[1]2.报价结算清单'!$P$2:$P$578)</f>
        <v>#VALUE!</v>
      </c>
    </row>
    <row r="324" ht="28" spans="1:9">
      <c r="A324" s="33" t="s">
        <v>2771</v>
      </c>
      <c r="B324" s="34" t="s">
        <v>1177</v>
      </c>
      <c r="C324" s="34" t="s">
        <v>2289</v>
      </c>
      <c r="D324" s="35" t="s">
        <v>1178</v>
      </c>
      <c r="E324" s="34" t="s">
        <v>30</v>
      </c>
      <c r="F324" s="38">
        <v>825.74</v>
      </c>
      <c r="G324" s="39" t="e">
        <f>SUMIF('[1]2.报价结算清单'!$F$2:$F$578,$A324,'[1]2.报价结算清单'!$L$2:$L$578)</f>
        <v>#VALUE!</v>
      </c>
      <c r="H324" s="39" t="e">
        <f>SUMIF('[1]2.报价结算清单'!$F$2:$F$578,$A324,'[1]2.报价结算清单'!$N$2:$N$578)</f>
        <v>#VALUE!</v>
      </c>
      <c r="I324" s="41" t="e">
        <f>SUMIF('[1]2.报价结算清单'!$F$2:$F$578,A324,'[1]2.报价结算清单'!$P$2:$P$578)</f>
        <v>#VALUE!</v>
      </c>
    </row>
    <row r="325" ht="28" spans="1:9">
      <c r="A325" s="33" t="s">
        <v>2772</v>
      </c>
      <c r="B325" s="34" t="s">
        <v>103</v>
      </c>
      <c r="C325" s="34" t="s">
        <v>2289</v>
      </c>
      <c r="D325" s="35" t="s">
        <v>104</v>
      </c>
      <c r="E325" s="34" t="s">
        <v>30</v>
      </c>
      <c r="F325" s="38">
        <v>521.52</v>
      </c>
      <c r="G325" s="39" t="e">
        <f>SUMIF('[1]2.报价结算清单'!$F$2:$F$578,$A325,'[1]2.报价结算清单'!$L$2:$L$578)</f>
        <v>#VALUE!</v>
      </c>
      <c r="H325" s="39" t="e">
        <f>SUMIF('[1]2.报价结算清单'!$F$2:$F$578,$A325,'[1]2.报价结算清单'!$N$2:$N$578)</f>
        <v>#VALUE!</v>
      </c>
      <c r="I325" s="41" t="e">
        <f>SUMIF('[1]2.报价结算清单'!$F$2:$F$578,A325,'[1]2.报价结算清单'!$P$2:$P$578)</f>
        <v>#VALUE!</v>
      </c>
    </row>
    <row r="326" ht="28" spans="1:9">
      <c r="A326" s="33" t="s">
        <v>2773</v>
      </c>
      <c r="B326" s="34" t="s">
        <v>1129</v>
      </c>
      <c r="C326" s="34" t="s">
        <v>2289</v>
      </c>
      <c r="D326" s="35" t="s">
        <v>1130</v>
      </c>
      <c r="E326" s="34" t="s">
        <v>30</v>
      </c>
      <c r="F326" s="38">
        <v>246.98</v>
      </c>
      <c r="G326" s="39" t="e">
        <f>SUMIF('[1]2.报价结算清单'!$F$2:$F$578,$A326,'[1]2.报价结算清单'!$L$2:$L$578)</f>
        <v>#VALUE!</v>
      </c>
      <c r="H326" s="39" t="e">
        <f>SUMIF('[1]2.报价结算清单'!$F$2:$F$578,$A326,'[1]2.报价结算清单'!$N$2:$N$578)</f>
        <v>#VALUE!</v>
      </c>
      <c r="I326" s="41" t="e">
        <f>SUMIF('[1]2.报价结算清单'!$F$2:$F$578,A326,'[1]2.报价结算清单'!$P$2:$P$578)</f>
        <v>#VALUE!</v>
      </c>
    </row>
    <row r="327" ht="28" spans="1:9">
      <c r="A327" s="33" t="s">
        <v>2774</v>
      </c>
      <c r="B327" s="34" t="s">
        <v>1664</v>
      </c>
      <c r="C327" s="34" t="s">
        <v>2289</v>
      </c>
      <c r="D327" s="35" t="s">
        <v>1665</v>
      </c>
      <c r="E327" s="34" t="s">
        <v>30</v>
      </c>
      <c r="F327" s="38">
        <v>161.12</v>
      </c>
      <c r="G327" s="39" t="e">
        <f>SUMIF('[1]2.报价结算清单'!$F$2:$F$578,$A327,'[1]2.报价结算清单'!$L$2:$L$578)</f>
        <v>#VALUE!</v>
      </c>
      <c r="H327" s="39" t="e">
        <f>SUMIF('[1]2.报价结算清单'!$F$2:$F$578,$A327,'[1]2.报价结算清单'!$N$2:$N$578)</f>
        <v>#VALUE!</v>
      </c>
      <c r="I327" s="41" t="e">
        <f>SUMIF('[1]2.报价结算清单'!$F$2:$F$578,A327,'[1]2.报价结算清单'!$P$2:$P$578)</f>
        <v>#VALUE!</v>
      </c>
    </row>
    <row r="328" ht="41" spans="1:9">
      <c r="A328" s="33" t="s">
        <v>2775</v>
      </c>
      <c r="B328" s="34" t="s">
        <v>57</v>
      </c>
      <c r="C328" s="34" t="s">
        <v>2289</v>
      </c>
      <c r="D328" s="35" t="s">
        <v>58</v>
      </c>
      <c r="E328" s="34" t="s">
        <v>30</v>
      </c>
      <c r="F328" s="38">
        <v>12500</v>
      </c>
      <c r="G328" s="39" t="e">
        <f>SUMIF('[1]2.报价结算清单'!$F$2:$F$578,$A328,'[1]2.报价结算清单'!$L$2:$L$578)</f>
        <v>#VALUE!</v>
      </c>
      <c r="H328" s="39" t="e">
        <f>SUMIF('[1]2.报价结算清单'!$F$2:$F$578,$A328,'[1]2.报价结算清单'!$N$2:$N$578)</f>
        <v>#VALUE!</v>
      </c>
      <c r="I328" s="41" t="e">
        <f>SUMIF('[1]2.报价结算清单'!$F$2:$F$578,A328,'[1]2.报价结算清单'!$P$2:$P$578)</f>
        <v>#VALUE!</v>
      </c>
    </row>
    <row r="329" ht="28" spans="1:9">
      <c r="A329" s="33" t="s">
        <v>2776</v>
      </c>
      <c r="B329" s="34" t="s">
        <v>1640</v>
      </c>
      <c r="C329" s="34" t="s">
        <v>2289</v>
      </c>
      <c r="D329" s="35" t="s">
        <v>1641</v>
      </c>
      <c r="E329" s="34" t="s">
        <v>30</v>
      </c>
      <c r="F329" s="38">
        <v>5300</v>
      </c>
      <c r="G329" s="39" t="e">
        <f>SUMIF('[1]2.报价结算清单'!$F$2:$F$578,$A329,'[1]2.报价结算清单'!$L$2:$L$578)</f>
        <v>#VALUE!</v>
      </c>
      <c r="H329" s="39" t="e">
        <f>SUMIF('[1]2.报价结算清单'!$F$2:$F$578,$A329,'[1]2.报价结算清单'!$N$2:$N$578)</f>
        <v>#VALUE!</v>
      </c>
      <c r="I329" s="41" t="e">
        <f>SUMIF('[1]2.报价结算清单'!$F$2:$F$578,A329,'[1]2.报价结算清单'!$P$2:$P$578)</f>
        <v>#VALUE!</v>
      </c>
    </row>
    <row r="330" ht="28" spans="1:9">
      <c r="A330" s="33" t="s">
        <v>2777</v>
      </c>
      <c r="B330" s="34" t="s">
        <v>1564</v>
      </c>
      <c r="C330" s="34" t="s">
        <v>2289</v>
      </c>
      <c r="D330" s="35" t="s">
        <v>1565</v>
      </c>
      <c r="E330" s="34" t="s">
        <v>30</v>
      </c>
      <c r="F330" s="38">
        <v>5733.33</v>
      </c>
      <c r="G330" s="39" t="e">
        <f>SUMIF('[1]2.报价结算清单'!$F$2:$F$578,$A330,'[1]2.报价结算清单'!$L$2:$L$578)</f>
        <v>#VALUE!</v>
      </c>
      <c r="H330" s="39" t="e">
        <f>SUMIF('[1]2.报价结算清单'!$F$2:$F$578,$A330,'[1]2.报价结算清单'!$N$2:$N$578)</f>
        <v>#VALUE!</v>
      </c>
      <c r="I330" s="41" t="e">
        <f>SUMIF('[1]2.报价结算清单'!$F$2:$F$578,A330,'[1]2.报价结算清单'!$P$2:$P$578)</f>
        <v>#VALUE!</v>
      </c>
    </row>
    <row r="331" ht="28" spans="1:9">
      <c r="A331" s="33" t="s">
        <v>2778</v>
      </c>
      <c r="B331" s="34" t="s">
        <v>1897</v>
      </c>
      <c r="C331" s="34" t="s">
        <v>2289</v>
      </c>
      <c r="D331" s="35" t="s">
        <v>1898</v>
      </c>
      <c r="E331" s="34" t="s">
        <v>30</v>
      </c>
      <c r="F331" s="38">
        <v>6000</v>
      </c>
      <c r="G331" s="39" t="e">
        <f>SUMIF('[1]2.报价结算清单'!$F$2:$F$578,$A331,'[1]2.报价结算清单'!$L$2:$L$578)</f>
        <v>#VALUE!</v>
      </c>
      <c r="H331" s="39" t="e">
        <f>SUMIF('[1]2.报价结算清单'!$F$2:$F$578,$A331,'[1]2.报价结算清单'!$N$2:$N$578)</f>
        <v>#VALUE!</v>
      </c>
      <c r="I331" s="41" t="e">
        <f>SUMIF('[1]2.报价结算清单'!$F$2:$F$578,A331,'[1]2.报价结算清单'!$P$2:$P$578)</f>
        <v>#VALUE!</v>
      </c>
    </row>
    <row r="332" ht="68" spans="1:9">
      <c r="A332" s="33" t="s">
        <v>2779</v>
      </c>
      <c r="B332" s="34" t="s">
        <v>1362</v>
      </c>
      <c r="C332" s="34" t="s">
        <v>2289</v>
      </c>
      <c r="D332" s="35" t="s">
        <v>1363</v>
      </c>
      <c r="E332" s="34" t="s">
        <v>30</v>
      </c>
      <c r="F332" s="38">
        <v>14310</v>
      </c>
      <c r="G332" s="39" t="e">
        <f>SUMIF('[1]2.报价结算清单'!$F$2:$F$578,$A332,'[1]2.报价结算清单'!$L$2:$L$578)</f>
        <v>#VALUE!</v>
      </c>
      <c r="H332" s="39" t="e">
        <f>SUMIF('[1]2.报价结算清单'!$F$2:$F$578,$A332,'[1]2.报价结算清单'!$N$2:$N$578)</f>
        <v>#VALUE!</v>
      </c>
      <c r="I332" s="41" t="e">
        <f>SUMIF('[1]2.报价结算清单'!$F$2:$F$578,A332,'[1]2.报价结算清单'!$P$2:$P$578)</f>
        <v>#VALUE!</v>
      </c>
    </row>
    <row r="333" ht="41" spans="1:9">
      <c r="A333" s="33" t="s">
        <v>2780</v>
      </c>
      <c r="B333" s="34" t="s">
        <v>760</v>
      </c>
      <c r="C333" s="34" t="s">
        <v>2289</v>
      </c>
      <c r="D333" s="35" t="s">
        <v>761</v>
      </c>
      <c r="E333" s="34" t="s">
        <v>30</v>
      </c>
      <c r="F333" s="38">
        <v>2120</v>
      </c>
      <c r="G333" s="39" t="e">
        <f>SUMIF('[1]2.报价结算清单'!$F$2:$F$578,$A333,'[1]2.报价结算清单'!$L$2:$L$578)</f>
        <v>#VALUE!</v>
      </c>
      <c r="H333" s="39" t="e">
        <f>SUMIF('[1]2.报价结算清单'!$F$2:$F$578,$A333,'[1]2.报价结算清单'!$N$2:$N$578)</f>
        <v>#VALUE!</v>
      </c>
      <c r="I333" s="41" t="e">
        <f>SUMIF('[1]2.报价结算清单'!$F$2:$F$578,A333,'[1]2.报价结算清单'!$P$2:$P$578)</f>
        <v>#VALUE!</v>
      </c>
    </row>
    <row r="334" ht="28" spans="1:9">
      <c r="A334" s="33" t="s">
        <v>2781</v>
      </c>
      <c r="B334" s="34" t="s">
        <v>479</v>
      </c>
      <c r="C334" s="34" t="s">
        <v>2289</v>
      </c>
      <c r="D334" s="35" t="s">
        <v>480</v>
      </c>
      <c r="E334" s="34" t="s">
        <v>30</v>
      </c>
      <c r="F334" s="38">
        <v>2544</v>
      </c>
      <c r="G334" s="39" t="e">
        <f>SUMIF('[1]2.报价结算清单'!$F$2:$F$578,$A334,'[1]2.报价结算清单'!$L$2:$L$578)</f>
        <v>#VALUE!</v>
      </c>
      <c r="H334" s="39" t="e">
        <f>SUMIF('[1]2.报价结算清单'!$F$2:$F$578,$A334,'[1]2.报价结算清单'!$N$2:$N$578)</f>
        <v>#VALUE!</v>
      </c>
      <c r="I334" s="41" t="e">
        <f>SUMIF('[1]2.报价结算清单'!$F$2:$F$578,A334,'[1]2.报价结算清单'!$P$2:$P$578)</f>
        <v>#VALUE!</v>
      </c>
    </row>
    <row r="335" ht="28" spans="1:9">
      <c r="A335" s="33" t="s">
        <v>2782</v>
      </c>
      <c r="B335" s="34" t="s">
        <v>148</v>
      </c>
      <c r="C335" s="34" t="s">
        <v>2289</v>
      </c>
      <c r="D335" s="35" t="s">
        <v>149</v>
      </c>
      <c r="E335" s="34" t="s">
        <v>30</v>
      </c>
      <c r="F335" s="38">
        <v>900</v>
      </c>
      <c r="G335" s="39" t="e">
        <f>SUMIF('[1]2.报价结算清单'!$F$2:$F$578,$A335,'[1]2.报价结算清单'!$L$2:$L$578)</f>
        <v>#VALUE!</v>
      </c>
      <c r="H335" s="39" t="e">
        <f>SUMIF('[1]2.报价结算清单'!$F$2:$F$578,$A335,'[1]2.报价结算清单'!$N$2:$N$578)</f>
        <v>#VALUE!</v>
      </c>
      <c r="I335" s="41" t="e">
        <f>SUMIF('[1]2.报价结算清单'!$F$2:$F$578,A335,'[1]2.报价结算清单'!$P$2:$P$578)</f>
        <v>#VALUE!</v>
      </c>
    </row>
    <row r="336" ht="28" spans="1:9">
      <c r="A336" s="33" t="s">
        <v>2783</v>
      </c>
      <c r="B336" s="34" t="s">
        <v>1233</v>
      </c>
      <c r="C336" s="34" t="s">
        <v>2289</v>
      </c>
      <c r="D336" s="35" t="s">
        <v>1234</v>
      </c>
      <c r="E336" s="34" t="s">
        <v>30</v>
      </c>
      <c r="F336" s="38">
        <v>633.33</v>
      </c>
      <c r="G336" s="39" t="e">
        <f>SUMIF('[1]2.报价结算清单'!$F$2:$F$578,$A336,'[1]2.报价结算清单'!$L$2:$L$578)</f>
        <v>#VALUE!</v>
      </c>
      <c r="H336" s="39" t="e">
        <f>SUMIF('[1]2.报价结算清单'!$F$2:$F$578,$A336,'[1]2.报价结算清单'!$N$2:$N$578)</f>
        <v>#VALUE!</v>
      </c>
      <c r="I336" s="41" t="e">
        <f>SUMIF('[1]2.报价结算清单'!$F$2:$F$578,A336,'[1]2.报价结算清单'!$P$2:$P$578)</f>
        <v>#VALUE!</v>
      </c>
    </row>
    <row r="337" ht="28" spans="1:9">
      <c r="A337" s="33" t="s">
        <v>2784</v>
      </c>
      <c r="B337" s="34" t="s">
        <v>496</v>
      </c>
      <c r="C337" s="34" t="s">
        <v>2289</v>
      </c>
      <c r="D337" s="35" t="s">
        <v>497</v>
      </c>
      <c r="E337" s="34" t="s">
        <v>30</v>
      </c>
      <c r="F337" s="38">
        <v>2120</v>
      </c>
      <c r="G337" s="39" t="e">
        <f>SUMIF('[1]2.报价结算清单'!$F$2:$F$578,$A337,'[1]2.报价结算清单'!$L$2:$L$578)</f>
        <v>#VALUE!</v>
      </c>
      <c r="H337" s="39" t="e">
        <f>SUMIF('[1]2.报价结算清单'!$F$2:$F$578,$A337,'[1]2.报价结算清单'!$N$2:$N$578)</f>
        <v>#VALUE!</v>
      </c>
      <c r="I337" s="41" t="e">
        <f>SUMIF('[1]2.报价结算清单'!$F$2:$F$578,A337,'[1]2.报价结算清单'!$P$2:$P$578)</f>
        <v>#VALUE!</v>
      </c>
    </row>
    <row r="338" ht="28" spans="1:9">
      <c r="A338" s="33" t="s">
        <v>2785</v>
      </c>
      <c r="B338" s="34" t="s">
        <v>920</v>
      </c>
      <c r="C338" s="34" t="s">
        <v>2289</v>
      </c>
      <c r="D338" s="35" t="s">
        <v>921</v>
      </c>
      <c r="E338" s="34" t="s">
        <v>30</v>
      </c>
      <c r="F338" s="38">
        <v>2066.67</v>
      </c>
      <c r="G338" s="39" t="e">
        <f>SUMIF('[1]2.报价结算清单'!$F$2:$F$578,$A338,'[1]2.报价结算清单'!$L$2:$L$578)</f>
        <v>#VALUE!</v>
      </c>
      <c r="H338" s="39" t="e">
        <f>SUMIF('[1]2.报价结算清单'!$F$2:$F$578,$A338,'[1]2.报价结算清单'!$N$2:$N$578)</f>
        <v>#VALUE!</v>
      </c>
      <c r="I338" s="41" t="e">
        <f>SUMIF('[1]2.报价结算清单'!$F$2:$F$578,A338,'[1]2.报价结算清单'!$P$2:$P$578)</f>
        <v>#VALUE!</v>
      </c>
    </row>
    <row r="339" ht="28" spans="1:9">
      <c r="A339" s="33" t="s">
        <v>2786</v>
      </c>
      <c r="B339" s="34" t="s">
        <v>1905</v>
      </c>
      <c r="C339" s="34" t="s">
        <v>2289</v>
      </c>
      <c r="D339" s="35" t="s">
        <v>1906</v>
      </c>
      <c r="E339" s="34" t="s">
        <v>30</v>
      </c>
      <c r="F339" s="38">
        <v>2833.33</v>
      </c>
      <c r="G339" s="39" t="e">
        <f>SUMIF('[1]2.报价结算清单'!$F$2:$F$578,$A339,'[1]2.报价结算清单'!$L$2:$L$578)</f>
        <v>#VALUE!</v>
      </c>
      <c r="H339" s="39" t="e">
        <f>SUMIF('[1]2.报价结算清单'!$F$2:$F$578,$A339,'[1]2.报价结算清单'!$N$2:$N$578)</f>
        <v>#VALUE!</v>
      </c>
      <c r="I339" s="41" t="e">
        <f>SUMIF('[1]2.报价结算清单'!$F$2:$F$578,A339,'[1]2.报价结算清单'!$P$2:$P$578)</f>
        <v>#VALUE!</v>
      </c>
    </row>
    <row r="340" ht="41" spans="1:9">
      <c r="A340" s="33" t="s">
        <v>2787</v>
      </c>
      <c r="B340" s="34" t="s">
        <v>1973</v>
      </c>
      <c r="C340" s="34" t="s">
        <v>2289</v>
      </c>
      <c r="D340" s="35" t="s">
        <v>1974</v>
      </c>
      <c r="E340" s="34" t="s">
        <v>1975</v>
      </c>
      <c r="F340" s="38">
        <v>2900</v>
      </c>
      <c r="G340" s="39" t="e">
        <f>SUMIF('[1]2.报价结算清单'!$F$2:$F$578,$A340,'[1]2.报价结算清单'!$L$2:$L$578)</f>
        <v>#VALUE!</v>
      </c>
      <c r="H340" s="39" t="e">
        <f>SUMIF('[1]2.报价结算清单'!$F$2:$F$578,$A340,'[1]2.报价结算清单'!$N$2:$N$578)</f>
        <v>#VALUE!</v>
      </c>
      <c r="I340" s="41" t="e">
        <f>SUMIF('[1]2.报价结算清单'!$F$2:$F$578,A340,'[1]2.报价结算清单'!$P$2:$P$578)</f>
        <v>#VALUE!</v>
      </c>
    </row>
    <row r="341" ht="28" spans="1:9">
      <c r="A341" s="33" t="s">
        <v>2788</v>
      </c>
      <c r="B341" s="34" t="s">
        <v>1374</v>
      </c>
      <c r="C341" s="34" t="s">
        <v>2289</v>
      </c>
      <c r="D341" s="35" t="s">
        <v>1375</v>
      </c>
      <c r="E341" s="34" t="s">
        <v>1376</v>
      </c>
      <c r="F341" s="38">
        <v>1900</v>
      </c>
      <c r="G341" s="39" t="e">
        <f>SUMIF('[1]2.报价结算清单'!$F$2:$F$578,$A341,'[1]2.报价结算清单'!$L$2:$L$578)</f>
        <v>#VALUE!</v>
      </c>
      <c r="H341" s="39" t="e">
        <f>SUMIF('[1]2.报价结算清单'!$F$2:$F$578,$A341,'[1]2.报价结算清单'!$N$2:$N$578)</f>
        <v>#VALUE!</v>
      </c>
      <c r="I341" s="41" t="e">
        <f>SUMIF('[1]2.报价结算清单'!$F$2:$F$578,A341,'[1]2.报价结算清单'!$P$2:$P$578)</f>
        <v>#VALUE!</v>
      </c>
    </row>
    <row r="342" ht="28" spans="1:9">
      <c r="A342" s="33" t="s">
        <v>2789</v>
      </c>
      <c r="B342" s="34" t="s">
        <v>1301</v>
      </c>
      <c r="C342" s="34" t="s">
        <v>2289</v>
      </c>
      <c r="D342" s="35" t="s">
        <v>1302</v>
      </c>
      <c r="E342" s="34" t="s">
        <v>30</v>
      </c>
      <c r="F342" s="38">
        <v>1833.33</v>
      </c>
      <c r="G342" s="39" t="e">
        <f>SUMIF('[1]2.报价结算清单'!$F$2:$F$578,$A342,'[1]2.报价结算清单'!$L$2:$L$578)</f>
        <v>#VALUE!</v>
      </c>
      <c r="H342" s="39" t="e">
        <f>SUMIF('[1]2.报价结算清单'!$F$2:$F$578,$A342,'[1]2.报价结算清单'!$N$2:$N$578)</f>
        <v>#VALUE!</v>
      </c>
      <c r="I342" s="41" t="e">
        <f>SUMIF('[1]2.报价结算清单'!$F$2:$F$578,A342,'[1]2.报价结算清单'!$P$2:$P$578)</f>
        <v>#VALUE!</v>
      </c>
    </row>
    <row r="343" ht="28" spans="1:9">
      <c r="A343" s="33" t="s">
        <v>2790</v>
      </c>
      <c r="B343" s="34" t="s">
        <v>965</v>
      </c>
      <c r="C343" s="34" t="s">
        <v>2289</v>
      </c>
      <c r="D343" s="35" t="s">
        <v>966</v>
      </c>
      <c r="E343" s="34" t="s">
        <v>30</v>
      </c>
      <c r="F343" s="38">
        <v>1666.67</v>
      </c>
      <c r="G343" s="39" t="e">
        <f>SUMIF('[1]2.报价结算清单'!$F$2:$F$578,$A343,'[1]2.报价结算清单'!$L$2:$L$578)</f>
        <v>#VALUE!</v>
      </c>
      <c r="H343" s="39" t="e">
        <f>SUMIF('[1]2.报价结算清单'!$F$2:$F$578,$A343,'[1]2.报价结算清单'!$N$2:$N$578)</f>
        <v>#VALUE!</v>
      </c>
      <c r="I343" s="41" t="e">
        <f>SUMIF('[1]2.报价结算清单'!$F$2:$F$578,A343,'[1]2.报价结算清单'!$P$2:$P$578)</f>
        <v>#VALUE!</v>
      </c>
    </row>
    <row r="344" ht="28" spans="1:9">
      <c r="A344" s="33" t="s">
        <v>2791</v>
      </c>
      <c r="B344" s="34" t="s">
        <v>696</v>
      </c>
      <c r="C344" s="34" t="s">
        <v>2289</v>
      </c>
      <c r="D344" s="35" t="s">
        <v>697</v>
      </c>
      <c r="E344" s="34" t="s">
        <v>30</v>
      </c>
      <c r="F344" s="38">
        <v>1187.2</v>
      </c>
      <c r="G344" s="39" t="e">
        <f>SUMIF('[1]2.报价结算清单'!$F$2:$F$578,$A344,'[1]2.报价结算清单'!$L$2:$L$578)</f>
        <v>#VALUE!</v>
      </c>
      <c r="H344" s="39" t="e">
        <f>SUMIF('[1]2.报价结算清单'!$F$2:$F$578,$A344,'[1]2.报价结算清单'!$N$2:$N$578)</f>
        <v>#VALUE!</v>
      </c>
      <c r="I344" s="41" t="e">
        <f>SUMIF('[1]2.报价结算清单'!$F$2:$F$578,A344,'[1]2.报价结算清单'!$P$2:$P$578)</f>
        <v>#VALUE!</v>
      </c>
    </row>
    <row r="345" ht="28" spans="1:9">
      <c r="A345" s="33" t="s">
        <v>2792</v>
      </c>
      <c r="B345" s="34" t="s">
        <v>1998</v>
      </c>
      <c r="C345" s="34" t="s">
        <v>2289</v>
      </c>
      <c r="D345" s="35" t="s">
        <v>1999</v>
      </c>
      <c r="E345" s="34" t="s">
        <v>30</v>
      </c>
      <c r="F345" s="38">
        <v>890.4</v>
      </c>
      <c r="G345" s="39" t="e">
        <f>SUMIF('[1]2.报价结算清单'!$F$2:$F$578,$A345,'[1]2.报价结算清单'!$L$2:$L$578)</f>
        <v>#VALUE!</v>
      </c>
      <c r="H345" s="39" t="e">
        <f>SUMIF('[1]2.报价结算清单'!$F$2:$F$578,$A345,'[1]2.报价结算清单'!$N$2:$N$578)</f>
        <v>#VALUE!</v>
      </c>
      <c r="I345" s="41" t="e">
        <f>SUMIF('[1]2.报价结算清单'!$F$2:$F$578,A345,'[1]2.报价结算清单'!$P$2:$P$578)</f>
        <v>#VALUE!</v>
      </c>
    </row>
    <row r="346" ht="28" spans="1:9">
      <c r="A346" s="33" t="s">
        <v>2793</v>
      </c>
      <c r="B346" s="34" t="s">
        <v>2207</v>
      </c>
      <c r="C346" s="34" t="s">
        <v>2289</v>
      </c>
      <c r="D346" s="35" t="s">
        <v>2208</v>
      </c>
      <c r="E346" s="34" t="s">
        <v>30</v>
      </c>
      <c r="F346" s="38">
        <v>212</v>
      </c>
      <c r="G346" s="39" t="e">
        <f>SUMIF('[1]2.报价结算清单'!$F$2:$F$578,$A346,'[1]2.报价结算清单'!$L$2:$L$578)</f>
        <v>#VALUE!</v>
      </c>
      <c r="H346" s="39" t="e">
        <f>SUMIF('[1]2.报价结算清单'!$F$2:$F$578,$A346,'[1]2.报价结算清单'!$N$2:$N$578)</f>
        <v>#VALUE!</v>
      </c>
      <c r="I346" s="41" t="e">
        <f>SUMIF('[1]2.报价结算清单'!$F$2:$F$578,A346,'[1]2.报价结算清单'!$P$2:$P$578)</f>
        <v>#VALUE!</v>
      </c>
    </row>
    <row r="347" ht="41" spans="1:9">
      <c r="A347" s="33" t="s">
        <v>2794</v>
      </c>
      <c r="B347" s="34" t="s">
        <v>2070</v>
      </c>
      <c r="C347" s="34" t="s">
        <v>2289</v>
      </c>
      <c r="D347" s="35" t="s">
        <v>2071</v>
      </c>
      <c r="E347" s="34" t="s">
        <v>30</v>
      </c>
      <c r="F347" s="38">
        <v>400</v>
      </c>
      <c r="G347" s="39" t="e">
        <f>SUMIF('[1]2.报价结算清单'!$F$2:$F$578,$A347,'[1]2.报价结算清单'!$L$2:$L$578)</f>
        <v>#VALUE!</v>
      </c>
      <c r="H347" s="39" t="e">
        <f>SUMIF('[1]2.报价结算清单'!$F$2:$F$578,$A347,'[1]2.报价结算清单'!$N$2:$N$578)</f>
        <v>#VALUE!</v>
      </c>
      <c r="I347" s="41" t="e">
        <f>SUMIF('[1]2.报价结算清单'!$F$2:$F$578,A347,'[1]2.报价结算清单'!$P$2:$P$578)</f>
        <v>#VALUE!</v>
      </c>
    </row>
    <row r="348" ht="41" spans="1:9">
      <c r="A348" s="33" t="s">
        <v>2795</v>
      </c>
      <c r="B348" s="34" t="s">
        <v>269</v>
      </c>
      <c r="C348" s="34" t="s">
        <v>2289</v>
      </c>
      <c r="D348" s="35" t="s">
        <v>270</v>
      </c>
      <c r="E348" s="34" t="s">
        <v>30</v>
      </c>
      <c r="F348" s="38">
        <v>700</v>
      </c>
      <c r="G348" s="39" t="e">
        <f>SUMIF('[1]2.报价结算清单'!$F$2:$F$578,$A348,'[1]2.报价结算清单'!$L$2:$L$578)</f>
        <v>#VALUE!</v>
      </c>
      <c r="H348" s="39" t="e">
        <f>SUMIF('[1]2.报价结算清单'!$F$2:$F$578,$A348,'[1]2.报价结算清单'!$N$2:$N$578)</f>
        <v>#VALUE!</v>
      </c>
      <c r="I348" s="41" t="e">
        <f>SUMIF('[1]2.报价结算清单'!$F$2:$F$578,A348,'[1]2.报价结算清单'!$P$2:$P$578)</f>
        <v>#VALUE!</v>
      </c>
    </row>
    <row r="349" ht="41" spans="1:9">
      <c r="A349" s="33" t="s">
        <v>2796</v>
      </c>
      <c r="B349" s="34" t="s">
        <v>439</v>
      </c>
      <c r="C349" s="34" t="s">
        <v>2289</v>
      </c>
      <c r="D349" s="35" t="s">
        <v>440</v>
      </c>
      <c r="E349" s="34" t="s">
        <v>30</v>
      </c>
      <c r="F349" s="38">
        <v>400</v>
      </c>
      <c r="G349" s="39" t="e">
        <f>SUMIF('[1]2.报价结算清单'!$F$2:$F$578,$A349,'[1]2.报价结算清单'!$L$2:$L$578)</f>
        <v>#VALUE!</v>
      </c>
      <c r="H349" s="39" t="e">
        <f>SUMIF('[1]2.报价结算清单'!$F$2:$F$578,$A349,'[1]2.报价结算清单'!$N$2:$N$578)</f>
        <v>#VALUE!</v>
      </c>
      <c r="I349" s="41" t="e">
        <f>SUMIF('[1]2.报价结算清单'!$F$2:$F$578,A349,'[1]2.报价结算清单'!$P$2:$P$578)</f>
        <v>#VALUE!</v>
      </c>
    </row>
    <row r="350" ht="28" spans="1:9">
      <c r="A350" s="33" t="s">
        <v>2797</v>
      </c>
      <c r="B350" s="34" t="s">
        <v>1273</v>
      </c>
      <c r="C350" s="34" t="s">
        <v>2289</v>
      </c>
      <c r="D350" s="35" t="s">
        <v>1274</v>
      </c>
      <c r="E350" s="34" t="s">
        <v>30</v>
      </c>
      <c r="F350" s="38">
        <v>848</v>
      </c>
      <c r="G350" s="39" t="e">
        <f>SUMIF('[1]2.报价结算清单'!$F$2:$F$578,$A350,'[1]2.报价结算清单'!$L$2:$L$578)</f>
        <v>#VALUE!</v>
      </c>
      <c r="H350" s="39" t="e">
        <f>SUMIF('[1]2.报价结算清单'!$F$2:$F$578,$A350,'[1]2.报价结算清单'!$N$2:$N$578)</f>
        <v>#VALUE!</v>
      </c>
      <c r="I350" s="41" t="e">
        <f>SUMIF('[1]2.报价结算清单'!$F$2:$F$578,A350,'[1]2.报价结算清单'!$P$2:$P$578)</f>
        <v>#VALUE!</v>
      </c>
    </row>
    <row r="351" ht="41" spans="1:9">
      <c r="A351" s="33" t="s">
        <v>2798</v>
      </c>
      <c r="B351" s="34" t="s">
        <v>562</v>
      </c>
      <c r="C351" s="34" t="s">
        <v>2289</v>
      </c>
      <c r="D351" s="35" t="s">
        <v>563</v>
      </c>
      <c r="E351" s="34" t="s">
        <v>90</v>
      </c>
      <c r="F351" s="38">
        <v>344.5</v>
      </c>
      <c r="G351" s="39" t="e">
        <f>SUMIF('[1]2.报价结算清单'!$F$2:$F$578,$A351,'[1]2.报价结算清单'!$L$2:$L$578)</f>
        <v>#VALUE!</v>
      </c>
      <c r="H351" s="39" t="e">
        <f>SUMIF('[1]2.报价结算清单'!$F$2:$F$578,$A351,'[1]2.报价结算清单'!$N$2:$N$578)</f>
        <v>#VALUE!</v>
      </c>
      <c r="I351" s="41" t="e">
        <f>SUMIF('[1]2.报价结算清单'!$F$2:$F$578,A351,'[1]2.报价结算清单'!$P$2:$P$578)</f>
        <v>#VALUE!</v>
      </c>
    </row>
    <row r="352" ht="28" spans="1:9">
      <c r="A352" s="33" t="s">
        <v>2799</v>
      </c>
      <c r="B352" s="34" t="s">
        <v>2002</v>
      </c>
      <c r="C352" s="34" t="s">
        <v>2289</v>
      </c>
      <c r="D352" s="35" t="s">
        <v>2003</v>
      </c>
      <c r="E352" s="34" t="s">
        <v>237</v>
      </c>
      <c r="F352" s="38">
        <v>371</v>
      </c>
      <c r="G352" s="39" t="e">
        <f>SUMIF('[1]2.报价结算清单'!$F$2:$F$578,$A352,'[1]2.报价结算清单'!$L$2:$L$578)</f>
        <v>#VALUE!</v>
      </c>
      <c r="H352" s="39" t="e">
        <f>SUMIF('[1]2.报价结算清单'!$F$2:$F$578,$A352,'[1]2.报价结算清单'!$N$2:$N$578)</f>
        <v>#VALUE!</v>
      </c>
      <c r="I352" s="41" t="e">
        <f>SUMIF('[1]2.报价结算清单'!$F$2:$F$578,A352,'[1]2.报价结算清单'!$P$2:$P$578)</f>
        <v>#VALUE!</v>
      </c>
    </row>
    <row r="353" ht="28" spans="1:9">
      <c r="A353" s="33" t="s">
        <v>2800</v>
      </c>
      <c r="B353" s="34" t="s">
        <v>1893</v>
      </c>
      <c r="C353" s="34" t="s">
        <v>2289</v>
      </c>
      <c r="D353" s="35" t="s">
        <v>1894</v>
      </c>
      <c r="E353" s="34" t="s">
        <v>237</v>
      </c>
      <c r="F353" s="38">
        <v>702</v>
      </c>
      <c r="G353" s="39" t="e">
        <f>SUMIF('[1]2.报价结算清单'!$F$2:$F$578,$A353,'[1]2.报价结算清单'!$L$2:$L$578)</f>
        <v>#VALUE!</v>
      </c>
      <c r="H353" s="39" t="e">
        <f>SUMIF('[1]2.报价结算清单'!$F$2:$F$578,$A353,'[1]2.报价结算清单'!$N$2:$N$578)</f>
        <v>#VALUE!</v>
      </c>
      <c r="I353" s="41" t="e">
        <f>SUMIF('[1]2.报价结算清单'!$F$2:$F$578,A353,'[1]2.报价结算清单'!$P$2:$P$578)</f>
        <v>#VALUE!</v>
      </c>
    </row>
    <row r="354" ht="28" spans="1:9">
      <c r="A354" s="33" t="s">
        <v>2801</v>
      </c>
      <c r="B354" s="34" t="s">
        <v>1729</v>
      </c>
      <c r="C354" s="34" t="s">
        <v>2289</v>
      </c>
      <c r="D354" s="35" t="s">
        <v>1730</v>
      </c>
      <c r="E354" s="34" t="s">
        <v>237</v>
      </c>
      <c r="F354" s="38">
        <v>1272</v>
      </c>
      <c r="G354" s="39" t="e">
        <f>SUMIF('[1]2.报价结算清单'!$F$2:$F$578,$A354,'[1]2.报价结算清单'!$L$2:$L$578)</f>
        <v>#VALUE!</v>
      </c>
      <c r="H354" s="39" t="e">
        <f>SUMIF('[1]2.报价结算清单'!$F$2:$F$578,$A354,'[1]2.报价结算清单'!$N$2:$N$578)</f>
        <v>#VALUE!</v>
      </c>
      <c r="I354" s="41" t="e">
        <f>SUMIF('[1]2.报价结算清单'!$F$2:$F$578,A354,'[1]2.报价结算清单'!$P$2:$P$578)</f>
        <v>#VALUE!</v>
      </c>
    </row>
    <row r="355" ht="41" spans="1:9">
      <c r="A355" s="33" t="s">
        <v>2802</v>
      </c>
      <c r="B355" s="34" t="s">
        <v>1584</v>
      </c>
      <c r="C355" s="34" t="s">
        <v>2289</v>
      </c>
      <c r="D355" s="35" t="s">
        <v>1585</v>
      </c>
      <c r="E355" s="34" t="s">
        <v>90</v>
      </c>
      <c r="F355" s="38">
        <v>95.4</v>
      </c>
      <c r="G355" s="39" t="e">
        <f>SUMIF('[1]2.报价结算清单'!$F$2:$F$578,$A355,'[1]2.报价结算清单'!$L$2:$L$578)</f>
        <v>#VALUE!</v>
      </c>
      <c r="H355" s="39" t="e">
        <f>SUMIF('[1]2.报价结算清单'!$F$2:$F$578,$A355,'[1]2.报价结算清单'!$N$2:$N$578)</f>
        <v>#VALUE!</v>
      </c>
      <c r="I355" s="41" t="e">
        <f>SUMIF('[1]2.报价结算清单'!$F$2:$F$578,A355,'[1]2.报价结算清单'!$P$2:$P$578)</f>
        <v>#VALUE!</v>
      </c>
    </row>
    <row r="356" ht="41" spans="1:9">
      <c r="A356" s="33" t="s">
        <v>2803</v>
      </c>
      <c r="B356" s="34" t="s">
        <v>1492</v>
      </c>
      <c r="C356" s="34" t="s">
        <v>2289</v>
      </c>
      <c r="D356" s="35" t="s">
        <v>1493</v>
      </c>
      <c r="E356" s="34" t="s">
        <v>67</v>
      </c>
      <c r="F356" s="38">
        <v>440</v>
      </c>
      <c r="G356" s="39" t="e">
        <f>SUMIF('[1]2.报价结算清单'!$F$2:$F$578,$A356,'[1]2.报价结算清单'!$L$2:$L$578)</f>
        <v>#VALUE!</v>
      </c>
      <c r="H356" s="39" t="e">
        <f>SUMIF('[1]2.报价结算清单'!$F$2:$F$578,$A356,'[1]2.报价结算清单'!$N$2:$N$578)</f>
        <v>#VALUE!</v>
      </c>
      <c r="I356" s="41" t="e">
        <f>SUMIF('[1]2.报价结算清单'!$F$2:$F$578,A356,'[1]2.报价结算清单'!$P$2:$P$578)</f>
        <v>#VALUE!</v>
      </c>
    </row>
    <row r="357" ht="28" spans="1:9">
      <c r="A357" s="33" t="s">
        <v>2804</v>
      </c>
      <c r="B357" s="34" t="s">
        <v>1773</v>
      </c>
      <c r="C357" s="34" t="s">
        <v>2289</v>
      </c>
      <c r="D357" s="35" t="s">
        <v>1774</v>
      </c>
      <c r="E357" s="34" t="s">
        <v>30</v>
      </c>
      <c r="F357" s="38">
        <v>493.33</v>
      </c>
      <c r="G357" s="39" t="e">
        <f>SUMIF('[1]2.报价结算清单'!$F$2:$F$578,$A357,'[1]2.报价结算清单'!$L$2:$L$578)</f>
        <v>#VALUE!</v>
      </c>
      <c r="H357" s="39" t="e">
        <f>SUMIF('[1]2.报价结算清单'!$F$2:$F$578,$A357,'[1]2.报价结算清单'!$N$2:$N$578)</f>
        <v>#VALUE!</v>
      </c>
      <c r="I357" s="41" t="e">
        <f>SUMIF('[1]2.报价结算清单'!$F$2:$F$578,A357,'[1]2.报价结算清单'!$P$2:$P$578)</f>
        <v>#VALUE!</v>
      </c>
    </row>
    <row r="358" ht="28" spans="1:9">
      <c r="A358" s="33" t="s">
        <v>2805</v>
      </c>
      <c r="B358" s="34" t="s">
        <v>1081</v>
      </c>
      <c r="C358" s="34" t="s">
        <v>2289</v>
      </c>
      <c r="D358" s="35" t="s">
        <v>1082</v>
      </c>
      <c r="E358" s="34" t="s">
        <v>30</v>
      </c>
      <c r="F358" s="38">
        <v>371</v>
      </c>
      <c r="G358" s="39" t="e">
        <f>SUMIF('[1]2.报价结算清单'!$F$2:$F$578,$A358,'[1]2.报价结算清单'!$L$2:$L$578)</f>
        <v>#VALUE!</v>
      </c>
      <c r="H358" s="39" t="e">
        <f>SUMIF('[1]2.报价结算清单'!$F$2:$F$578,$A358,'[1]2.报价结算清单'!$N$2:$N$578)</f>
        <v>#VALUE!</v>
      </c>
      <c r="I358" s="41" t="e">
        <f>SUMIF('[1]2.报价结算清单'!$F$2:$F$578,A358,'[1]2.报价结算清单'!$P$2:$P$578)</f>
        <v>#VALUE!</v>
      </c>
    </row>
    <row r="359" ht="28" spans="1:9">
      <c r="A359" s="33" t="s">
        <v>2806</v>
      </c>
      <c r="B359" s="34" t="s">
        <v>2186</v>
      </c>
      <c r="C359" s="34" t="s">
        <v>2289</v>
      </c>
      <c r="D359" s="35" t="s">
        <v>2187</v>
      </c>
      <c r="E359" s="34" t="s">
        <v>30</v>
      </c>
      <c r="F359" s="38">
        <v>848</v>
      </c>
      <c r="G359" s="39" t="e">
        <f>SUMIF('[1]2.报价结算清单'!$F$2:$F$578,$A359,'[1]2.报价结算清单'!$L$2:$L$578)</f>
        <v>#VALUE!</v>
      </c>
      <c r="H359" s="39" t="e">
        <f>SUMIF('[1]2.报价结算清单'!$F$2:$F$578,$A359,'[1]2.报价结算清单'!$N$2:$N$578)</f>
        <v>#VALUE!</v>
      </c>
      <c r="I359" s="41" t="e">
        <f>SUMIF('[1]2.报价结算清单'!$F$2:$F$578,A359,'[1]2.报价结算清单'!$P$2:$P$578)</f>
        <v>#VALUE!</v>
      </c>
    </row>
    <row r="360" ht="28" spans="1:9">
      <c r="A360" s="33" t="s">
        <v>2807</v>
      </c>
      <c r="B360" s="34" t="s">
        <v>1181</v>
      </c>
      <c r="C360" s="34" t="s">
        <v>2289</v>
      </c>
      <c r="D360" s="35" t="s">
        <v>1182</v>
      </c>
      <c r="E360" s="34" t="s">
        <v>30</v>
      </c>
      <c r="F360" s="38">
        <v>1060</v>
      </c>
      <c r="G360" s="39" t="e">
        <f>SUMIF('[1]2.报价结算清单'!$F$2:$F$578,$A360,'[1]2.报价结算清单'!$L$2:$L$578)</f>
        <v>#VALUE!</v>
      </c>
      <c r="H360" s="39" t="e">
        <f>SUMIF('[1]2.报价结算清单'!$F$2:$F$578,$A360,'[1]2.报价结算清单'!$N$2:$N$578)</f>
        <v>#VALUE!</v>
      </c>
      <c r="I360" s="41" t="e">
        <f>SUMIF('[1]2.报价结算清单'!$F$2:$F$578,A360,'[1]2.报价结算清单'!$P$2:$P$578)</f>
        <v>#VALUE!</v>
      </c>
    </row>
    <row r="361" ht="28" spans="1:9">
      <c r="A361" s="33" t="s">
        <v>2808</v>
      </c>
      <c r="B361" s="34" t="s">
        <v>1117</v>
      </c>
      <c r="C361" s="34" t="s">
        <v>2289</v>
      </c>
      <c r="D361" s="35" t="s">
        <v>1118</v>
      </c>
      <c r="E361" s="34" t="s">
        <v>30</v>
      </c>
      <c r="F361" s="38">
        <v>583.33</v>
      </c>
      <c r="G361" s="39" t="e">
        <f>SUMIF('[1]2.报价结算清单'!$F$2:$F$578,$A361,'[1]2.报价结算清单'!$L$2:$L$578)</f>
        <v>#VALUE!</v>
      </c>
      <c r="H361" s="39" t="e">
        <f>SUMIF('[1]2.报价结算清单'!$F$2:$F$578,$A361,'[1]2.报价结算清单'!$N$2:$N$578)</f>
        <v>#VALUE!</v>
      </c>
      <c r="I361" s="41" t="e">
        <f>SUMIF('[1]2.报价结算清单'!$F$2:$F$578,A361,'[1]2.报价结算清单'!$P$2:$P$578)</f>
        <v>#VALUE!</v>
      </c>
    </row>
    <row r="362" ht="28" spans="1:9">
      <c r="A362" s="33" t="s">
        <v>2809</v>
      </c>
      <c r="B362" s="34" t="s">
        <v>293</v>
      </c>
      <c r="C362" s="34" t="s">
        <v>2289</v>
      </c>
      <c r="D362" s="35" t="s">
        <v>294</v>
      </c>
      <c r="E362" s="34" t="s">
        <v>30</v>
      </c>
      <c r="F362" s="38">
        <v>689</v>
      </c>
      <c r="G362" s="39" t="e">
        <f>SUMIF('[1]2.报价结算清单'!$F$2:$F$578,$A362,'[1]2.报价结算清单'!$L$2:$L$578)</f>
        <v>#VALUE!</v>
      </c>
      <c r="H362" s="39" t="e">
        <f>SUMIF('[1]2.报价结算清单'!$F$2:$F$578,$A362,'[1]2.报价结算清单'!$N$2:$N$578)</f>
        <v>#VALUE!</v>
      </c>
      <c r="I362" s="41" t="e">
        <f>SUMIF('[1]2.报价结算清单'!$F$2:$F$578,A362,'[1]2.报价结算清单'!$P$2:$P$578)</f>
        <v>#VALUE!</v>
      </c>
    </row>
    <row r="363" ht="28" spans="1:9">
      <c r="A363" s="33" t="s">
        <v>2810</v>
      </c>
      <c r="B363" s="34" t="s">
        <v>135</v>
      </c>
      <c r="C363" s="34" t="s">
        <v>2289</v>
      </c>
      <c r="D363" s="35" t="s">
        <v>136</v>
      </c>
      <c r="E363" s="34" t="s">
        <v>30</v>
      </c>
      <c r="F363" s="38">
        <v>763.2</v>
      </c>
      <c r="G363" s="39" t="e">
        <f>SUMIF('[1]2.报价结算清单'!$F$2:$F$578,$A363,'[1]2.报价结算清单'!$L$2:$L$578)</f>
        <v>#VALUE!</v>
      </c>
      <c r="H363" s="39" t="e">
        <f>SUMIF('[1]2.报价结算清单'!$F$2:$F$578,$A363,'[1]2.报价结算清单'!$N$2:$N$578)</f>
        <v>#VALUE!</v>
      </c>
      <c r="I363" s="41" t="e">
        <f>SUMIF('[1]2.报价结算清单'!$F$2:$F$578,A363,'[1]2.报价结算清单'!$P$2:$P$578)</f>
        <v>#VALUE!</v>
      </c>
    </row>
    <row r="364" ht="28" spans="1:9">
      <c r="A364" s="33" t="s">
        <v>2811</v>
      </c>
      <c r="B364" s="34" t="s">
        <v>435</v>
      </c>
      <c r="C364" s="34" t="s">
        <v>2289</v>
      </c>
      <c r="D364" s="35" t="s">
        <v>436</v>
      </c>
      <c r="E364" s="34" t="s">
        <v>30</v>
      </c>
      <c r="F364" s="38">
        <v>763.2</v>
      </c>
      <c r="G364" s="39" t="e">
        <f>SUMIF('[1]2.报价结算清单'!$F$2:$F$578,$A364,'[1]2.报价结算清单'!$L$2:$L$578)</f>
        <v>#VALUE!</v>
      </c>
      <c r="H364" s="39" t="e">
        <f>SUMIF('[1]2.报价结算清单'!$F$2:$F$578,$A364,'[1]2.报价结算清单'!$N$2:$N$578)</f>
        <v>#VALUE!</v>
      </c>
      <c r="I364" s="41" t="e">
        <f>SUMIF('[1]2.报价结算清单'!$F$2:$F$578,A364,'[1]2.报价结算清单'!$P$2:$P$578)</f>
        <v>#VALUE!</v>
      </c>
    </row>
    <row r="365" ht="28" spans="1:9">
      <c r="A365" s="33" t="s">
        <v>2812</v>
      </c>
      <c r="B365" s="34" t="s">
        <v>772</v>
      </c>
      <c r="C365" s="34" t="s">
        <v>2289</v>
      </c>
      <c r="D365" s="35" t="s">
        <v>773</v>
      </c>
      <c r="E365" s="34" t="s">
        <v>30</v>
      </c>
      <c r="F365" s="38">
        <v>614.8</v>
      </c>
      <c r="G365" s="39" t="e">
        <f>SUMIF('[1]2.报价结算清单'!$F$2:$F$578,$A365,'[1]2.报价结算清单'!$L$2:$L$578)</f>
        <v>#VALUE!</v>
      </c>
      <c r="H365" s="39" t="e">
        <f>SUMIF('[1]2.报价结算清单'!$F$2:$F$578,$A365,'[1]2.报价结算清单'!$N$2:$N$578)</f>
        <v>#VALUE!</v>
      </c>
      <c r="I365" s="41" t="e">
        <f>SUMIF('[1]2.报价结算清单'!$F$2:$F$578,A365,'[1]2.报价结算清单'!$P$2:$P$578)</f>
        <v>#VALUE!</v>
      </c>
    </row>
    <row r="366" ht="28" spans="1:9">
      <c r="A366" s="33" t="s">
        <v>2813</v>
      </c>
      <c r="B366" s="34" t="s">
        <v>451</v>
      </c>
      <c r="C366" s="34" t="s">
        <v>2289</v>
      </c>
      <c r="D366" s="35" t="s">
        <v>452</v>
      </c>
      <c r="E366" s="34" t="s">
        <v>30</v>
      </c>
      <c r="F366" s="38">
        <v>636</v>
      </c>
      <c r="G366" s="39" t="e">
        <f>SUMIF('[1]2.报价结算清单'!$F$2:$F$578,$A366,'[1]2.报价结算清单'!$L$2:$L$578)</f>
        <v>#VALUE!</v>
      </c>
      <c r="H366" s="39" t="e">
        <f>SUMIF('[1]2.报价结算清单'!$F$2:$F$578,$A366,'[1]2.报价结算清单'!$N$2:$N$578)</f>
        <v>#VALUE!</v>
      </c>
      <c r="I366" s="41" t="e">
        <f>SUMIF('[1]2.报价结算清单'!$F$2:$F$578,A366,'[1]2.报价结算清单'!$P$2:$P$578)</f>
        <v>#VALUE!</v>
      </c>
    </row>
    <row r="367" ht="28" spans="1:9">
      <c r="A367" s="33" t="s">
        <v>2814</v>
      </c>
      <c r="B367" s="34" t="s">
        <v>1065</v>
      </c>
      <c r="C367" s="34" t="s">
        <v>2289</v>
      </c>
      <c r="D367" s="35" t="s">
        <v>1066</v>
      </c>
      <c r="E367" s="34" t="s">
        <v>30</v>
      </c>
      <c r="F367" s="38">
        <v>636</v>
      </c>
      <c r="G367" s="39" t="e">
        <f>SUMIF('[1]2.报价结算清单'!$F$2:$F$578,$A367,'[1]2.报价结算清单'!$L$2:$L$578)</f>
        <v>#VALUE!</v>
      </c>
      <c r="H367" s="39" t="e">
        <f>SUMIF('[1]2.报价结算清单'!$F$2:$F$578,$A367,'[1]2.报价结算清单'!$N$2:$N$578)</f>
        <v>#VALUE!</v>
      </c>
      <c r="I367" s="41" t="e">
        <f>SUMIF('[1]2.报价结算清单'!$F$2:$F$578,A367,'[1]2.报价结算清单'!$P$2:$P$578)</f>
        <v>#VALUE!</v>
      </c>
    </row>
    <row r="368" ht="28" spans="1:9">
      <c r="A368" s="33" t="s">
        <v>2815</v>
      </c>
      <c r="B368" s="34" t="s">
        <v>1317</v>
      </c>
      <c r="C368" s="34" t="s">
        <v>2289</v>
      </c>
      <c r="D368" s="35" t="s">
        <v>1318</v>
      </c>
      <c r="E368" s="34" t="s">
        <v>30</v>
      </c>
      <c r="F368" s="38">
        <v>636</v>
      </c>
      <c r="G368" s="39" t="e">
        <f>SUMIF('[1]2.报价结算清单'!$F$2:$F$578,$A368,'[1]2.报价结算清单'!$L$2:$L$578)</f>
        <v>#VALUE!</v>
      </c>
      <c r="H368" s="39" t="e">
        <f>SUMIF('[1]2.报价结算清单'!$F$2:$F$578,$A368,'[1]2.报价结算清单'!$N$2:$N$578)</f>
        <v>#VALUE!</v>
      </c>
      <c r="I368" s="41" t="e">
        <f>SUMIF('[1]2.报价结算清单'!$F$2:$F$578,A368,'[1]2.报价结算清单'!$P$2:$P$578)</f>
        <v>#VALUE!</v>
      </c>
    </row>
    <row r="369" ht="28" spans="1:9">
      <c r="A369" s="33" t="s">
        <v>2816</v>
      </c>
      <c r="B369" s="34" t="s">
        <v>349</v>
      </c>
      <c r="C369" s="34" t="s">
        <v>2289</v>
      </c>
      <c r="D369" s="35" t="s">
        <v>350</v>
      </c>
      <c r="E369" s="34" t="s">
        <v>30</v>
      </c>
      <c r="F369" s="38">
        <v>636</v>
      </c>
      <c r="G369" s="39" t="e">
        <f>SUMIF('[1]2.报价结算清单'!$F$2:$F$578,$A369,'[1]2.报价结算清单'!$L$2:$L$578)</f>
        <v>#VALUE!</v>
      </c>
      <c r="H369" s="39" t="e">
        <f>SUMIF('[1]2.报价结算清单'!$F$2:$F$578,$A369,'[1]2.报价结算清单'!$N$2:$N$578)</f>
        <v>#VALUE!</v>
      </c>
      <c r="I369" s="41" t="e">
        <f>SUMIF('[1]2.报价结算清单'!$F$2:$F$578,A369,'[1]2.报价结算清单'!$P$2:$P$578)</f>
        <v>#VALUE!</v>
      </c>
    </row>
    <row r="370" ht="28" spans="1:9">
      <c r="A370" s="33" t="s">
        <v>2817</v>
      </c>
      <c r="B370" s="34" t="s">
        <v>1013</v>
      </c>
      <c r="C370" s="34" t="s">
        <v>2289</v>
      </c>
      <c r="D370" s="35" t="s">
        <v>1014</v>
      </c>
      <c r="E370" s="34" t="s">
        <v>30</v>
      </c>
      <c r="F370" s="38">
        <v>560</v>
      </c>
      <c r="G370" s="39" t="e">
        <f>SUMIF('[1]2.报价结算清单'!$F$2:$F$578,$A370,'[1]2.报价结算清单'!$L$2:$L$578)</f>
        <v>#VALUE!</v>
      </c>
      <c r="H370" s="39" t="e">
        <f>SUMIF('[1]2.报价结算清单'!$F$2:$F$578,$A370,'[1]2.报价结算清单'!$N$2:$N$578)</f>
        <v>#VALUE!</v>
      </c>
      <c r="I370" s="41" t="e">
        <f>SUMIF('[1]2.报价结算清单'!$F$2:$F$578,A370,'[1]2.报价结算清单'!$P$2:$P$578)</f>
        <v>#VALUE!</v>
      </c>
    </row>
    <row r="371" ht="28" spans="1:9">
      <c r="A371" s="33" t="s">
        <v>2818</v>
      </c>
      <c r="B371" s="34" t="s">
        <v>776</v>
      </c>
      <c r="C371" s="34" t="s">
        <v>2289</v>
      </c>
      <c r="D371" s="35" t="s">
        <v>777</v>
      </c>
      <c r="E371" s="34" t="s">
        <v>30</v>
      </c>
      <c r="F371" s="38">
        <v>583</v>
      </c>
      <c r="G371" s="39" t="e">
        <f>SUMIF('[1]2.报价结算清单'!$F$2:$F$578,$A371,'[1]2.报价结算清单'!$L$2:$L$578)</f>
        <v>#VALUE!</v>
      </c>
      <c r="H371" s="39" t="e">
        <f>SUMIF('[1]2.报价结算清单'!$F$2:$F$578,$A371,'[1]2.报价结算清单'!$N$2:$N$578)</f>
        <v>#VALUE!</v>
      </c>
      <c r="I371" s="41" t="e">
        <f>SUMIF('[1]2.报价结算清单'!$F$2:$F$578,A371,'[1]2.报价结算清单'!$P$2:$P$578)</f>
        <v>#VALUE!</v>
      </c>
    </row>
    <row r="372" ht="28" spans="1:9">
      <c r="A372" s="33" t="s">
        <v>2819</v>
      </c>
      <c r="B372" s="34" t="s">
        <v>297</v>
      </c>
      <c r="C372" s="34" t="s">
        <v>2289</v>
      </c>
      <c r="D372" s="35" t="s">
        <v>298</v>
      </c>
      <c r="E372" s="34" t="s">
        <v>30</v>
      </c>
      <c r="F372" s="38">
        <v>499</v>
      </c>
      <c r="G372" s="39" t="e">
        <f>SUMIF('[1]2.报价结算清单'!$F$2:$F$578,$A372,'[1]2.报价结算清单'!$L$2:$L$578)</f>
        <v>#VALUE!</v>
      </c>
      <c r="H372" s="39" t="e">
        <f>SUMIF('[1]2.报价结算清单'!$F$2:$F$578,$A372,'[1]2.报价结算清单'!$N$2:$N$578)</f>
        <v>#VALUE!</v>
      </c>
      <c r="I372" s="41" t="e">
        <f>SUMIF('[1]2.报价结算清单'!$F$2:$F$578,A372,'[1]2.报价结算清单'!$P$2:$P$578)</f>
        <v>#VALUE!</v>
      </c>
    </row>
    <row r="373" ht="14" spans="1:9">
      <c r="A373" s="33" t="s">
        <v>2820</v>
      </c>
      <c r="B373" s="34" t="s">
        <v>252</v>
      </c>
      <c r="C373" s="34" t="s">
        <v>2289</v>
      </c>
      <c r="D373" s="35" t="s">
        <v>253</v>
      </c>
      <c r="E373" s="34" t="s">
        <v>254</v>
      </c>
      <c r="F373" s="38">
        <v>318</v>
      </c>
      <c r="G373" s="39" t="e">
        <f>SUMIF('[1]2.报价结算清单'!$F$2:$F$578,$A373,'[1]2.报价结算清单'!$L$2:$L$578)</f>
        <v>#VALUE!</v>
      </c>
      <c r="H373" s="39" t="e">
        <f>SUMIF('[1]2.报价结算清单'!$F$2:$F$578,$A373,'[1]2.报价结算清单'!$N$2:$N$578)</f>
        <v>#VALUE!</v>
      </c>
      <c r="I373" s="41" t="e">
        <f>SUMIF('[1]2.报价结算清单'!$F$2:$F$578,A373,'[1]2.报价结算清单'!$P$2:$P$578)</f>
        <v>#VALUE!</v>
      </c>
    </row>
    <row r="374" ht="28" spans="1:9">
      <c r="A374" s="33" t="s">
        <v>2821</v>
      </c>
      <c r="B374" s="34" t="s">
        <v>463</v>
      </c>
      <c r="C374" s="34" t="s">
        <v>2289</v>
      </c>
      <c r="D374" s="35" t="s">
        <v>464</v>
      </c>
      <c r="E374" s="34" t="s">
        <v>30</v>
      </c>
      <c r="F374" s="38">
        <v>416.67</v>
      </c>
      <c r="G374" s="39" t="e">
        <f>SUMIF('[1]2.报价结算清单'!$F$2:$F$578,$A374,'[1]2.报价结算清单'!$L$2:$L$578)</f>
        <v>#VALUE!</v>
      </c>
      <c r="H374" s="39" t="e">
        <f>SUMIF('[1]2.报价结算清单'!$F$2:$F$578,$A374,'[1]2.报价结算清单'!$N$2:$N$578)</f>
        <v>#VALUE!</v>
      </c>
      <c r="I374" s="41" t="e">
        <f>SUMIF('[1]2.报价结算清单'!$F$2:$F$578,A374,'[1]2.报价结算清单'!$P$2:$P$578)</f>
        <v>#VALUE!</v>
      </c>
    </row>
    <row r="375" ht="41" spans="1:9">
      <c r="A375" s="33" t="s">
        <v>2822</v>
      </c>
      <c r="B375" s="34" t="s">
        <v>119</v>
      </c>
      <c r="C375" s="34" t="s">
        <v>2289</v>
      </c>
      <c r="D375" s="35" t="s">
        <v>120</v>
      </c>
      <c r="E375" s="34" t="s">
        <v>30</v>
      </c>
      <c r="F375" s="38">
        <v>2650</v>
      </c>
      <c r="G375" s="39" t="e">
        <f>SUMIF('[1]2.报价结算清单'!$F$2:$F$578,$A375,'[1]2.报价结算清单'!$L$2:$L$578)</f>
        <v>#VALUE!</v>
      </c>
      <c r="H375" s="39" t="e">
        <f>SUMIF('[1]2.报价结算清单'!$F$2:$F$578,$A375,'[1]2.报价结算清单'!$N$2:$N$578)</f>
        <v>#VALUE!</v>
      </c>
      <c r="I375" s="41" t="e">
        <f>SUMIF('[1]2.报价结算清单'!$F$2:$F$578,A375,'[1]2.报价结算清单'!$P$2:$P$578)</f>
        <v>#VALUE!</v>
      </c>
    </row>
    <row r="376" ht="41" spans="1:9">
      <c r="A376" s="33" t="s">
        <v>2823</v>
      </c>
      <c r="B376" s="34" t="s">
        <v>79</v>
      </c>
      <c r="C376" s="34" t="s">
        <v>2289</v>
      </c>
      <c r="D376" s="35" t="s">
        <v>80</v>
      </c>
      <c r="E376" s="34" t="s">
        <v>30</v>
      </c>
      <c r="F376" s="38">
        <v>1266.67</v>
      </c>
      <c r="G376" s="39" t="e">
        <f>SUMIF('[1]2.报价结算清单'!$F$2:$F$578,$A376,'[1]2.报价结算清单'!$L$2:$L$578)</f>
        <v>#VALUE!</v>
      </c>
      <c r="H376" s="39" t="e">
        <f>SUMIF('[1]2.报价结算清单'!$F$2:$F$578,$A376,'[1]2.报价结算清单'!$N$2:$N$578)</f>
        <v>#VALUE!</v>
      </c>
      <c r="I376" s="41" t="e">
        <f>SUMIF('[1]2.报价结算清单'!$F$2:$F$578,A376,'[1]2.报价结算清单'!$P$2:$P$578)</f>
        <v>#VALUE!</v>
      </c>
    </row>
    <row r="377" ht="41" spans="1:9">
      <c r="A377" s="33" t="s">
        <v>2824</v>
      </c>
      <c r="B377" s="34" t="s">
        <v>768</v>
      </c>
      <c r="C377" s="34" t="s">
        <v>2289</v>
      </c>
      <c r="D377" s="35" t="s">
        <v>769</v>
      </c>
      <c r="E377" s="34" t="s">
        <v>30</v>
      </c>
      <c r="F377" s="38">
        <v>2200</v>
      </c>
      <c r="G377" s="39" t="e">
        <f>SUMIF('[1]2.报价结算清单'!$F$2:$F$578,$A377,'[1]2.报价结算清单'!$L$2:$L$578)</f>
        <v>#VALUE!</v>
      </c>
      <c r="H377" s="39" t="e">
        <f>SUMIF('[1]2.报价结算清单'!$F$2:$F$578,$A377,'[1]2.报价结算清单'!$N$2:$N$578)</f>
        <v>#VALUE!</v>
      </c>
      <c r="I377" s="41" t="e">
        <f>SUMIF('[1]2.报价结算清单'!$F$2:$F$578,A377,'[1]2.报价结算清单'!$P$2:$P$578)</f>
        <v>#VALUE!</v>
      </c>
    </row>
    <row r="378" ht="41" spans="1:9">
      <c r="A378" s="33" t="s">
        <v>2825</v>
      </c>
      <c r="B378" s="34" t="s">
        <v>1077</v>
      </c>
      <c r="C378" s="34" t="s">
        <v>2289</v>
      </c>
      <c r="D378" s="35" t="s">
        <v>1078</v>
      </c>
      <c r="E378" s="34" t="s">
        <v>30</v>
      </c>
      <c r="F378" s="38">
        <v>1200</v>
      </c>
      <c r="G378" s="39" t="e">
        <f>SUMIF('[1]2.报价结算清单'!$F$2:$F$578,$A378,'[1]2.报价结算清单'!$L$2:$L$578)</f>
        <v>#VALUE!</v>
      </c>
      <c r="H378" s="39" t="e">
        <f>SUMIF('[1]2.报价结算清单'!$F$2:$F$578,$A378,'[1]2.报价结算清单'!$N$2:$N$578)</f>
        <v>#VALUE!</v>
      </c>
      <c r="I378" s="41" t="e">
        <f>SUMIF('[1]2.报价结算清单'!$F$2:$F$578,A378,'[1]2.报价结算清单'!$P$2:$P$578)</f>
        <v>#VALUE!</v>
      </c>
    </row>
    <row r="379" ht="28" spans="1:9">
      <c r="A379" s="33" t="s">
        <v>2826</v>
      </c>
      <c r="B379" s="34" t="s">
        <v>1305</v>
      </c>
      <c r="C379" s="34" t="s">
        <v>2289</v>
      </c>
      <c r="D379" s="35" t="s">
        <v>1306</v>
      </c>
      <c r="E379" s="34" t="s">
        <v>30</v>
      </c>
      <c r="F379" s="38">
        <v>2374.4</v>
      </c>
      <c r="G379" s="39" t="e">
        <f>SUMIF('[1]2.报价结算清单'!$F$2:$F$578,$A379,'[1]2.报价结算清单'!$L$2:$L$578)</f>
        <v>#VALUE!</v>
      </c>
      <c r="H379" s="39" t="e">
        <f>SUMIF('[1]2.报价结算清单'!$F$2:$F$578,$A379,'[1]2.报价结算清单'!$N$2:$N$578)</f>
        <v>#VALUE!</v>
      </c>
      <c r="I379" s="41" t="e">
        <f>SUMIF('[1]2.报价结算清单'!$F$2:$F$578,A379,'[1]2.报价结算清单'!$P$2:$P$578)</f>
        <v>#VALUE!</v>
      </c>
    </row>
    <row r="380" ht="28" spans="1:9">
      <c r="A380" s="33" t="s">
        <v>2827</v>
      </c>
      <c r="B380" s="34" t="s">
        <v>382</v>
      </c>
      <c r="C380" s="34" t="s">
        <v>2289</v>
      </c>
      <c r="D380" s="35" t="s">
        <v>383</v>
      </c>
      <c r="E380" s="34" t="s">
        <v>30</v>
      </c>
      <c r="F380" s="38">
        <v>2968</v>
      </c>
      <c r="G380" s="39" t="e">
        <f>SUMIF('[1]2.报价结算清单'!$F$2:$F$578,$A380,'[1]2.报价结算清单'!$L$2:$L$578)</f>
        <v>#VALUE!</v>
      </c>
      <c r="H380" s="39" t="e">
        <f>SUMIF('[1]2.报价结算清单'!$F$2:$F$578,$A380,'[1]2.报价结算清单'!$N$2:$N$578)</f>
        <v>#VALUE!</v>
      </c>
      <c r="I380" s="41" t="e">
        <f>SUMIF('[1]2.报价结算清单'!$F$2:$F$578,A380,'[1]2.报价结算清单'!$P$2:$P$578)</f>
        <v>#VALUE!</v>
      </c>
    </row>
    <row r="381" ht="28" spans="1:9">
      <c r="A381" s="33" t="s">
        <v>2828</v>
      </c>
      <c r="B381" s="34" t="s">
        <v>345</v>
      </c>
      <c r="C381" s="34" t="s">
        <v>2289</v>
      </c>
      <c r="D381" s="35" t="s">
        <v>346</v>
      </c>
      <c r="E381" s="34" t="s">
        <v>30</v>
      </c>
      <c r="F381" s="38">
        <v>2968</v>
      </c>
      <c r="G381" s="39" t="e">
        <f>SUMIF('[1]2.报价结算清单'!$F$2:$F$578,$A381,'[1]2.报价结算清单'!$L$2:$L$578)</f>
        <v>#VALUE!</v>
      </c>
      <c r="H381" s="39" t="e">
        <f>SUMIF('[1]2.报价结算清单'!$F$2:$F$578,$A381,'[1]2.报价结算清单'!$N$2:$N$578)</f>
        <v>#VALUE!</v>
      </c>
      <c r="I381" s="41" t="e">
        <f>SUMIF('[1]2.报价结算清单'!$F$2:$F$578,A381,'[1]2.报价结算清单'!$P$2:$P$578)</f>
        <v>#VALUE!</v>
      </c>
    </row>
    <row r="382" ht="28" spans="1:9">
      <c r="A382" s="33" t="s">
        <v>2829</v>
      </c>
      <c r="B382" s="34" t="s">
        <v>1604</v>
      </c>
      <c r="C382" s="34" t="s">
        <v>2289</v>
      </c>
      <c r="D382" s="35" t="s">
        <v>1605</v>
      </c>
      <c r="E382" s="34" t="s">
        <v>30</v>
      </c>
      <c r="F382" s="38">
        <v>3180</v>
      </c>
      <c r="G382" s="39" t="e">
        <f>SUMIF('[1]2.报价结算清单'!$F$2:$F$578,$A382,'[1]2.报价结算清单'!$L$2:$L$578)</f>
        <v>#VALUE!</v>
      </c>
      <c r="H382" s="39" t="e">
        <f>SUMIF('[1]2.报价结算清单'!$F$2:$F$578,$A382,'[1]2.报价结算清单'!$N$2:$N$578)</f>
        <v>#VALUE!</v>
      </c>
      <c r="I382" s="41" t="e">
        <f>SUMIF('[1]2.报价结算清单'!$F$2:$F$578,A382,'[1]2.报价结算清单'!$P$2:$P$578)</f>
        <v>#VALUE!</v>
      </c>
    </row>
    <row r="383" ht="41" spans="1:9">
      <c r="A383" s="33" t="s">
        <v>2830</v>
      </c>
      <c r="B383" s="34" t="s">
        <v>1749</v>
      </c>
      <c r="C383" s="34" t="s">
        <v>2289</v>
      </c>
      <c r="D383" s="35" t="s">
        <v>1750</v>
      </c>
      <c r="E383" s="34" t="s">
        <v>44</v>
      </c>
      <c r="F383" s="38">
        <v>159</v>
      </c>
      <c r="G383" s="39" t="e">
        <f>SUMIF('[1]2.报价结算清单'!$F$2:$F$578,$A383,'[1]2.报价结算清单'!$L$2:$L$578)</f>
        <v>#VALUE!</v>
      </c>
      <c r="H383" s="39" t="e">
        <f>SUMIF('[1]2.报价结算清单'!$F$2:$F$578,$A383,'[1]2.报价结算清单'!$N$2:$N$578)</f>
        <v>#VALUE!</v>
      </c>
      <c r="I383" s="41" t="e">
        <f>SUMIF('[1]2.报价结算清单'!$F$2:$F$578,A383,'[1]2.报价结算清单'!$P$2:$P$578)</f>
        <v>#VALUE!</v>
      </c>
    </row>
    <row r="384" ht="41" spans="1:9">
      <c r="A384" s="33" t="s">
        <v>2831</v>
      </c>
      <c r="B384" s="34" t="s">
        <v>740</v>
      </c>
      <c r="C384" s="34" t="s">
        <v>2289</v>
      </c>
      <c r="D384" s="35" t="s">
        <v>741</v>
      </c>
      <c r="E384" s="34" t="s">
        <v>44</v>
      </c>
      <c r="F384" s="38">
        <v>159</v>
      </c>
      <c r="G384" s="39" t="e">
        <f>SUMIF('[1]2.报价结算清单'!$F$2:$F$578,$A384,'[1]2.报价结算清单'!$L$2:$L$578)</f>
        <v>#VALUE!</v>
      </c>
      <c r="H384" s="39" t="e">
        <f>SUMIF('[1]2.报价结算清单'!$F$2:$F$578,$A384,'[1]2.报价结算清单'!$N$2:$N$578)</f>
        <v>#VALUE!</v>
      </c>
      <c r="I384" s="41" t="e">
        <f>SUMIF('[1]2.报价结算清单'!$F$2:$F$578,A384,'[1]2.报价结算清单'!$P$2:$P$578)</f>
        <v>#VALUE!</v>
      </c>
    </row>
    <row r="385" ht="41" spans="1:9">
      <c r="A385" s="33" t="s">
        <v>2832</v>
      </c>
      <c r="B385" s="34" t="s">
        <v>2078</v>
      </c>
      <c r="C385" s="34" t="s">
        <v>2289</v>
      </c>
      <c r="D385" s="35" t="s">
        <v>2079</v>
      </c>
      <c r="E385" s="34" t="s">
        <v>44</v>
      </c>
      <c r="F385" s="38">
        <v>169.6</v>
      </c>
      <c r="G385" s="39" t="e">
        <f>SUMIF('[1]2.报价结算清单'!$F$2:$F$578,$A385,'[1]2.报价结算清单'!$L$2:$L$578)</f>
        <v>#VALUE!</v>
      </c>
      <c r="H385" s="39" t="e">
        <f>SUMIF('[1]2.报价结算清单'!$F$2:$F$578,$A385,'[1]2.报价结算清单'!$N$2:$N$578)</f>
        <v>#VALUE!</v>
      </c>
      <c r="I385" s="41" t="e">
        <f>SUMIF('[1]2.报价结算清单'!$F$2:$F$578,A385,'[1]2.报价结算清单'!$P$2:$P$578)</f>
        <v>#VALUE!</v>
      </c>
    </row>
    <row r="386" ht="41" spans="1:9">
      <c r="A386" s="33" t="s">
        <v>2833</v>
      </c>
      <c r="B386" s="34" t="s">
        <v>1873</v>
      </c>
      <c r="C386" s="34" t="s">
        <v>2289</v>
      </c>
      <c r="D386" s="35" t="s">
        <v>1874</v>
      </c>
      <c r="E386" s="34" t="s">
        <v>44</v>
      </c>
      <c r="F386" s="38">
        <v>185.5</v>
      </c>
      <c r="G386" s="39" t="e">
        <f>SUMIF('[1]2.报价结算清单'!$F$2:$F$578,$A386,'[1]2.报价结算清单'!$L$2:$L$578)</f>
        <v>#VALUE!</v>
      </c>
      <c r="H386" s="39" t="e">
        <f>SUMIF('[1]2.报价结算清单'!$F$2:$F$578,$A386,'[1]2.报价结算清单'!$N$2:$N$578)</f>
        <v>#VALUE!</v>
      </c>
      <c r="I386" s="41" t="e">
        <f>SUMIF('[1]2.报价结算清单'!$F$2:$F$578,A386,'[1]2.报价结算清单'!$P$2:$P$578)</f>
        <v>#VALUE!</v>
      </c>
    </row>
    <row r="387" ht="41" spans="1:9">
      <c r="A387" s="33" t="s">
        <v>2834</v>
      </c>
      <c r="B387" s="34" t="s">
        <v>2038</v>
      </c>
      <c r="C387" s="34" t="s">
        <v>2289</v>
      </c>
      <c r="D387" s="35" t="s">
        <v>2039</v>
      </c>
      <c r="E387" s="34" t="s">
        <v>44</v>
      </c>
      <c r="F387" s="38">
        <v>183.33</v>
      </c>
      <c r="G387" s="39" t="e">
        <f>SUMIF('[1]2.报价结算清单'!$F$2:$F$578,$A387,'[1]2.报价结算清单'!$L$2:$L$578)</f>
        <v>#VALUE!</v>
      </c>
      <c r="H387" s="39" t="e">
        <f>SUMIF('[1]2.报价结算清单'!$F$2:$F$578,$A387,'[1]2.报价结算清单'!$N$2:$N$578)</f>
        <v>#VALUE!</v>
      </c>
      <c r="I387" s="41" t="e">
        <f>SUMIF('[1]2.报价结算清单'!$F$2:$F$578,A387,'[1]2.报价结算清单'!$P$2:$P$578)</f>
        <v>#VALUE!</v>
      </c>
    </row>
    <row r="388" ht="41" spans="1:9">
      <c r="A388" s="33" t="s">
        <v>2835</v>
      </c>
      <c r="B388" s="34" t="s">
        <v>788</v>
      </c>
      <c r="C388" s="34" t="s">
        <v>2289</v>
      </c>
      <c r="D388" s="35" t="s">
        <v>789</v>
      </c>
      <c r="E388" s="34" t="s">
        <v>30</v>
      </c>
      <c r="F388" s="38">
        <v>424</v>
      </c>
      <c r="G388" s="39" t="e">
        <f>SUMIF('[1]2.报价结算清单'!$F$2:$F$578,$A388,'[1]2.报价结算清单'!$L$2:$L$578)</f>
        <v>#VALUE!</v>
      </c>
      <c r="H388" s="39" t="e">
        <f>SUMIF('[1]2.报价结算清单'!$F$2:$F$578,$A388,'[1]2.报价结算清单'!$N$2:$N$578)</f>
        <v>#VALUE!</v>
      </c>
      <c r="I388" s="41" t="e">
        <f>SUMIF('[1]2.报价结算清单'!$F$2:$F$578,A388,'[1]2.报价结算清单'!$P$2:$P$578)</f>
        <v>#VALUE!</v>
      </c>
    </row>
    <row r="389" ht="28" spans="1:9">
      <c r="A389" s="33" t="s">
        <v>2836</v>
      </c>
      <c r="B389" s="34" t="s">
        <v>2126</v>
      </c>
      <c r="C389" s="34" t="s">
        <v>2289</v>
      </c>
      <c r="D389" s="35" t="s">
        <v>2127</v>
      </c>
      <c r="E389" s="34" t="s">
        <v>30</v>
      </c>
      <c r="F389" s="38">
        <v>159</v>
      </c>
      <c r="G389" s="39" t="e">
        <f>SUMIF('[1]2.报价结算清单'!$F$2:$F$578,$A389,'[1]2.报价结算清单'!$L$2:$L$578)</f>
        <v>#VALUE!</v>
      </c>
      <c r="H389" s="39" t="e">
        <f>SUMIF('[1]2.报价结算清单'!$F$2:$F$578,$A389,'[1]2.报价结算清单'!$N$2:$N$578)</f>
        <v>#VALUE!</v>
      </c>
      <c r="I389" s="41" t="e">
        <f>SUMIF('[1]2.报价结算清单'!$F$2:$F$578,A389,'[1]2.报价结算清单'!$P$2:$P$578)</f>
        <v>#VALUE!</v>
      </c>
    </row>
    <row r="390" ht="41" spans="1:9">
      <c r="A390" s="33" t="s">
        <v>2837</v>
      </c>
      <c r="B390" s="34" t="s">
        <v>1383</v>
      </c>
      <c r="C390" s="34" t="s">
        <v>2289</v>
      </c>
      <c r="D390" s="35" t="s">
        <v>1384</v>
      </c>
      <c r="E390" s="34" t="s">
        <v>30</v>
      </c>
      <c r="F390" s="38">
        <v>1060</v>
      </c>
      <c r="G390" s="39" t="e">
        <f>SUMIF('[1]2.报价结算清单'!$F$2:$F$578,$A390,'[1]2.报价结算清单'!$L$2:$L$578)</f>
        <v>#VALUE!</v>
      </c>
      <c r="H390" s="39" t="e">
        <f>SUMIF('[1]2.报价结算清单'!$F$2:$F$578,$A390,'[1]2.报价结算清单'!$N$2:$N$578)</f>
        <v>#VALUE!</v>
      </c>
      <c r="I390" s="41" t="e">
        <f>SUMIF('[1]2.报价结算清单'!$F$2:$F$578,A390,'[1]2.报价结算清单'!$P$2:$P$578)</f>
        <v>#VALUE!</v>
      </c>
    </row>
    <row r="391" ht="41" spans="1:9">
      <c r="A391" s="33" t="s">
        <v>2838</v>
      </c>
      <c r="B391" s="34" t="s">
        <v>1957</v>
      </c>
      <c r="C391" s="34" t="s">
        <v>2289</v>
      </c>
      <c r="D391" s="35" t="s">
        <v>1958</v>
      </c>
      <c r="E391" s="34" t="s">
        <v>44</v>
      </c>
      <c r="F391" s="38">
        <v>318</v>
      </c>
      <c r="G391" s="39" t="e">
        <f>SUMIF('[1]2.报价结算清单'!$F$2:$F$578,$A391,'[1]2.报价结算清单'!$L$2:$L$578)</f>
        <v>#VALUE!</v>
      </c>
      <c r="H391" s="39" t="e">
        <f>SUMIF('[1]2.报价结算清单'!$F$2:$F$578,$A391,'[1]2.报价结算清单'!$N$2:$N$578)</f>
        <v>#VALUE!</v>
      </c>
      <c r="I391" s="41" t="e">
        <f>SUMIF('[1]2.报价结算清单'!$F$2:$F$578,A391,'[1]2.报价结算清单'!$P$2:$P$578)</f>
        <v>#VALUE!</v>
      </c>
    </row>
    <row r="392" ht="28" spans="1:9">
      <c r="A392" s="33" t="s">
        <v>2839</v>
      </c>
      <c r="B392" s="34" t="s">
        <v>313</v>
      </c>
      <c r="C392" s="34" t="s">
        <v>2289</v>
      </c>
      <c r="D392" s="35" t="s">
        <v>314</v>
      </c>
      <c r="E392" s="34" t="s">
        <v>30</v>
      </c>
      <c r="F392" s="38">
        <v>1219</v>
      </c>
      <c r="G392" s="39" t="e">
        <f>SUMIF('[1]2.报价结算清单'!$F$2:$F$578,$A392,'[1]2.报价结算清单'!$L$2:$L$578)</f>
        <v>#VALUE!</v>
      </c>
      <c r="H392" s="39" t="e">
        <f>SUMIF('[1]2.报价结算清单'!$F$2:$F$578,$A392,'[1]2.报价结算清单'!$N$2:$N$578)</f>
        <v>#VALUE!</v>
      </c>
      <c r="I392" s="41" t="e">
        <f>SUMIF('[1]2.报价结算清单'!$F$2:$F$578,A392,'[1]2.报价结算清单'!$P$2:$P$578)</f>
        <v>#VALUE!</v>
      </c>
    </row>
    <row r="393" ht="28" spans="1:9">
      <c r="A393" s="33" t="s">
        <v>2840</v>
      </c>
      <c r="B393" s="34" t="s">
        <v>471</v>
      </c>
      <c r="C393" s="34" t="s">
        <v>2289</v>
      </c>
      <c r="D393" s="35" t="s">
        <v>472</v>
      </c>
      <c r="E393" s="34" t="s">
        <v>30</v>
      </c>
      <c r="F393" s="38">
        <v>212</v>
      </c>
      <c r="G393" s="39" t="e">
        <f>SUMIF('[1]2.报价结算清单'!$F$2:$F$578,$A393,'[1]2.报价结算清单'!$L$2:$L$578)</f>
        <v>#VALUE!</v>
      </c>
      <c r="H393" s="39" t="e">
        <f>SUMIF('[1]2.报价结算清单'!$F$2:$F$578,$A393,'[1]2.报价结算清单'!$N$2:$N$578)</f>
        <v>#VALUE!</v>
      </c>
      <c r="I393" s="41" t="e">
        <f>SUMIF('[1]2.报价结算清单'!$F$2:$F$578,A393,'[1]2.报价结算清单'!$P$2:$P$578)</f>
        <v>#VALUE!</v>
      </c>
    </row>
    <row r="394" ht="28" spans="1:9">
      <c r="A394" s="33" t="s">
        <v>2841</v>
      </c>
      <c r="B394" s="34" t="s">
        <v>2138</v>
      </c>
      <c r="C394" s="34" t="s">
        <v>2289</v>
      </c>
      <c r="D394" s="35" t="s">
        <v>2139</v>
      </c>
      <c r="E394" s="34" t="s">
        <v>30</v>
      </c>
      <c r="F394" s="38">
        <v>318</v>
      </c>
      <c r="G394" s="39" t="e">
        <f>SUMIF('[1]2.报价结算清单'!$F$2:$F$578,$A394,'[1]2.报价结算清单'!$L$2:$L$578)</f>
        <v>#VALUE!</v>
      </c>
      <c r="H394" s="39" t="e">
        <f>SUMIF('[1]2.报价结算清单'!$F$2:$F$578,$A394,'[1]2.报价结算清单'!$N$2:$N$578)</f>
        <v>#VALUE!</v>
      </c>
      <c r="I394" s="41" t="e">
        <f>SUMIF('[1]2.报价结算清单'!$F$2:$F$578,A394,'[1]2.报价结算清单'!$P$2:$P$578)</f>
        <v>#VALUE!</v>
      </c>
    </row>
    <row r="395" ht="28" spans="1:9">
      <c r="A395" s="33" t="s">
        <v>2842</v>
      </c>
      <c r="B395" s="34" t="s">
        <v>1921</v>
      </c>
      <c r="C395" s="34" t="s">
        <v>2289</v>
      </c>
      <c r="D395" s="35" t="s">
        <v>1922</v>
      </c>
      <c r="E395" s="34" t="s">
        <v>30</v>
      </c>
      <c r="F395" s="38">
        <v>212</v>
      </c>
      <c r="G395" s="39" t="e">
        <f>SUMIF('[1]2.报价结算清单'!$F$2:$F$578,$A395,'[1]2.报价结算清单'!$L$2:$L$578)</f>
        <v>#VALUE!</v>
      </c>
      <c r="H395" s="39" t="e">
        <f>SUMIF('[1]2.报价结算清单'!$F$2:$F$578,$A395,'[1]2.报价结算清单'!$N$2:$N$578)</f>
        <v>#VALUE!</v>
      </c>
      <c r="I395" s="41" t="e">
        <f>SUMIF('[1]2.报价结算清单'!$F$2:$F$578,A395,'[1]2.报价结算清单'!$P$2:$P$578)</f>
        <v>#VALUE!</v>
      </c>
    </row>
    <row r="396" ht="28" spans="1:9">
      <c r="A396" s="33" t="s">
        <v>2843</v>
      </c>
      <c r="B396" s="34" t="s">
        <v>896</v>
      </c>
      <c r="C396" s="34" t="s">
        <v>2289</v>
      </c>
      <c r="D396" s="35" t="s">
        <v>897</v>
      </c>
      <c r="E396" s="34" t="s">
        <v>30</v>
      </c>
      <c r="F396" s="38">
        <v>318</v>
      </c>
      <c r="G396" s="39" t="e">
        <f>SUMIF('[1]2.报价结算清单'!$F$2:$F$578,$A396,'[1]2.报价结算清单'!$L$2:$L$578)</f>
        <v>#VALUE!</v>
      </c>
      <c r="H396" s="39" t="e">
        <f>SUMIF('[1]2.报价结算清单'!$F$2:$F$578,$A396,'[1]2.报价结算清单'!$N$2:$N$578)</f>
        <v>#VALUE!</v>
      </c>
      <c r="I396" s="41" t="e">
        <f>SUMIF('[1]2.报价结算清单'!$F$2:$F$578,A396,'[1]2.报价结算清单'!$P$2:$P$578)</f>
        <v>#VALUE!</v>
      </c>
    </row>
    <row r="397" ht="41" spans="1:9">
      <c r="A397" s="33" t="s">
        <v>2844</v>
      </c>
      <c r="B397" s="34" t="s">
        <v>800</v>
      </c>
      <c r="C397" s="34" t="s">
        <v>2289</v>
      </c>
      <c r="D397" s="35" t="s">
        <v>801</v>
      </c>
      <c r="E397" s="34" t="s">
        <v>30</v>
      </c>
      <c r="F397" s="38">
        <v>42.4</v>
      </c>
      <c r="G397" s="39" t="e">
        <f>SUMIF('[1]2.报价结算清单'!$F$2:$F$578,$A397,'[1]2.报价结算清单'!$L$2:$L$578)</f>
        <v>#VALUE!</v>
      </c>
      <c r="H397" s="39" t="e">
        <f>SUMIF('[1]2.报价结算清单'!$F$2:$F$578,$A397,'[1]2.报价结算清单'!$N$2:$N$578)</f>
        <v>#VALUE!</v>
      </c>
      <c r="I397" s="41" t="e">
        <f>SUMIF('[1]2.报价结算清单'!$F$2:$F$578,A397,'[1]2.报价结算清单'!$P$2:$P$578)</f>
        <v>#VALUE!</v>
      </c>
    </row>
    <row r="398" ht="28" spans="1:9">
      <c r="A398" s="33" t="s">
        <v>2845</v>
      </c>
      <c r="B398" s="34" t="s">
        <v>872</v>
      </c>
      <c r="C398" s="34" t="s">
        <v>2289</v>
      </c>
      <c r="D398" s="35" t="s">
        <v>873</v>
      </c>
      <c r="E398" s="34" t="s">
        <v>30</v>
      </c>
      <c r="F398" s="38">
        <v>212</v>
      </c>
      <c r="G398" s="39" t="e">
        <f>SUMIF('[1]2.报价结算清单'!$F$2:$F$578,$A398,'[1]2.报价结算清单'!$L$2:$L$578)</f>
        <v>#VALUE!</v>
      </c>
      <c r="H398" s="39" t="e">
        <f>SUMIF('[1]2.报价结算清单'!$F$2:$F$578,$A398,'[1]2.报价结算清单'!$N$2:$N$578)</f>
        <v>#VALUE!</v>
      </c>
      <c r="I398" s="41" t="e">
        <f>SUMIF('[1]2.报价结算清单'!$F$2:$F$578,A398,'[1]2.报价结算清单'!$P$2:$P$578)</f>
        <v>#VALUE!</v>
      </c>
    </row>
    <row r="399" ht="14" spans="1:9">
      <c r="A399" s="33" t="s">
        <v>2846</v>
      </c>
      <c r="B399" s="34" t="s">
        <v>956</v>
      </c>
      <c r="C399" s="34" t="s">
        <v>2289</v>
      </c>
      <c r="D399" s="35" t="s">
        <v>957</v>
      </c>
      <c r="E399" s="34" t="s">
        <v>958</v>
      </c>
      <c r="F399" s="38">
        <v>180.2</v>
      </c>
      <c r="G399" s="39" t="e">
        <f>SUMIF('[1]2.报价结算清单'!$F$2:$F$578,$A399,'[1]2.报价结算清单'!$L$2:$L$578)</f>
        <v>#VALUE!</v>
      </c>
      <c r="H399" s="39" t="e">
        <f>SUMIF('[1]2.报价结算清单'!$F$2:$F$578,$A399,'[1]2.报价结算清单'!$N$2:$N$578)</f>
        <v>#VALUE!</v>
      </c>
      <c r="I399" s="41" t="e">
        <f>SUMIF('[1]2.报价结算清单'!$F$2:$F$578,A399,'[1]2.报价结算清单'!$P$2:$P$578)</f>
        <v>#VALUE!</v>
      </c>
    </row>
    <row r="400" ht="14" spans="1:9">
      <c r="A400" s="33" t="s">
        <v>2847</v>
      </c>
      <c r="B400" s="34" t="s">
        <v>1817</v>
      </c>
      <c r="C400" s="34" t="s">
        <v>2289</v>
      </c>
      <c r="D400" s="35" t="s">
        <v>1818</v>
      </c>
      <c r="E400" s="34" t="s">
        <v>958</v>
      </c>
      <c r="F400" s="38">
        <v>95.4</v>
      </c>
      <c r="G400" s="39" t="e">
        <f>SUMIF('[1]2.报价结算清单'!$F$2:$F$578,$A400,'[1]2.报价结算清单'!$L$2:$L$578)</f>
        <v>#VALUE!</v>
      </c>
      <c r="H400" s="39" t="e">
        <f>SUMIF('[1]2.报价结算清单'!$F$2:$F$578,$A400,'[1]2.报价结算清单'!$N$2:$N$578)</f>
        <v>#VALUE!</v>
      </c>
      <c r="I400" s="41" t="e">
        <f>SUMIF('[1]2.报价结算清单'!$F$2:$F$578,A400,'[1]2.报价结算清单'!$P$2:$P$578)</f>
        <v>#VALUE!</v>
      </c>
    </row>
    <row r="401" ht="14" spans="1:9">
      <c r="A401" s="33" t="s">
        <v>2848</v>
      </c>
      <c r="B401" s="34" t="s">
        <v>1933</v>
      </c>
      <c r="C401" s="34" t="s">
        <v>2289</v>
      </c>
      <c r="D401" s="35" t="s">
        <v>1934</v>
      </c>
      <c r="E401" s="34" t="s">
        <v>30</v>
      </c>
      <c r="F401" s="38">
        <v>530</v>
      </c>
      <c r="G401" s="39" t="e">
        <f>SUMIF('[1]2.报价结算清单'!$F$2:$F$578,$A401,'[1]2.报价结算清单'!$L$2:$L$578)</f>
        <v>#VALUE!</v>
      </c>
      <c r="H401" s="39" t="e">
        <f>SUMIF('[1]2.报价结算清单'!$F$2:$F$578,$A401,'[1]2.报价结算清单'!$N$2:$N$578)</f>
        <v>#VALUE!</v>
      </c>
      <c r="I401" s="41" t="e">
        <f>SUMIF('[1]2.报价结算清单'!$F$2:$F$578,A401,'[1]2.报价结算清单'!$P$2:$P$578)</f>
        <v>#VALUE!</v>
      </c>
    </row>
    <row r="402" ht="14" spans="1:9">
      <c r="A402" s="33" t="s">
        <v>2849</v>
      </c>
      <c r="B402" s="34" t="s">
        <v>1853</v>
      </c>
      <c r="C402" s="34" t="s">
        <v>2289</v>
      </c>
      <c r="D402" s="35" t="s">
        <v>1854</v>
      </c>
      <c r="E402" s="34" t="s">
        <v>30</v>
      </c>
      <c r="F402" s="38">
        <v>689</v>
      </c>
      <c r="G402" s="39" t="e">
        <f>SUMIF('[1]2.报价结算清单'!$F$2:$F$578,$A402,'[1]2.报价结算清单'!$L$2:$L$578)</f>
        <v>#VALUE!</v>
      </c>
      <c r="H402" s="39" t="e">
        <f>SUMIF('[1]2.报价结算清单'!$F$2:$F$578,$A402,'[1]2.报价结算清单'!$N$2:$N$578)</f>
        <v>#VALUE!</v>
      </c>
      <c r="I402" s="41" t="e">
        <f>SUMIF('[1]2.报价结算清单'!$F$2:$F$578,A402,'[1]2.报价结算清单'!$P$2:$P$578)</f>
        <v>#VALUE!</v>
      </c>
    </row>
    <row r="403" ht="14" spans="1:9">
      <c r="A403" s="33" t="s">
        <v>2850</v>
      </c>
      <c r="B403" s="34" t="s">
        <v>1548</v>
      </c>
      <c r="C403" s="34" t="s">
        <v>2289</v>
      </c>
      <c r="D403" s="35" t="s">
        <v>1549</v>
      </c>
      <c r="E403" s="34" t="s">
        <v>30</v>
      </c>
      <c r="F403" s="38">
        <v>424</v>
      </c>
      <c r="G403" s="39" t="e">
        <f>SUMIF('[1]2.报价结算清单'!$F$2:$F$578,$A403,'[1]2.报价结算清单'!$L$2:$L$578)</f>
        <v>#VALUE!</v>
      </c>
      <c r="H403" s="39" t="e">
        <f>SUMIF('[1]2.报价结算清单'!$F$2:$F$578,$A403,'[1]2.报价结算清单'!$N$2:$N$578)</f>
        <v>#VALUE!</v>
      </c>
      <c r="I403" s="41" t="e">
        <f>SUMIF('[1]2.报价结算清单'!$F$2:$F$578,A403,'[1]2.报价结算清单'!$P$2:$P$578)</f>
        <v>#VALUE!</v>
      </c>
    </row>
    <row r="404" ht="14" spans="1:9">
      <c r="A404" s="33" t="s">
        <v>2851</v>
      </c>
      <c r="B404" s="34" t="s">
        <v>2178</v>
      </c>
      <c r="C404" s="34" t="s">
        <v>2289</v>
      </c>
      <c r="D404" s="35" t="s">
        <v>2179</v>
      </c>
      <c r="E404" s="34" t="s">
        <v>30</v>
      </c>
      <c r="F404" s="38">
        <v>530</v>
      </c>
      <c r="G404" s="39" t="e">
        <f>SUMIF('[1]2.报价结算清单'!$F$2:$F$578,$A404,'[1]2.报价结算清单'!$L$2:$L$578)</f>
        <v>#VALUE!</v>
      </c>
      <c r="H404" s="39" t="e">
        <f>SUMIF('[1]2.报价结算清单'!$F$2:$F$578,$A404,'[1]2.报价结算清单'!$N$2:$N$578)</f>
        <v>#VALUE!</v>
      </c>
      <c r="I404" s="41" t="e">
        <f>SUMIF('[1]2.报价结算清单'!$F$2:$F$578,A404,'[1]2.报价结算清单'!$P$2:$P$578)</f>
        <v>#VALUE!</v>
      </c>
    </row>
    <row r="405" ht="14" spans="1:9">
      <c r="A405" s="33" t="s">
        <v>2852</v>
      </c>
      <c r="B405" s="34" t="s">
        <v>370</v>
      </c>
      <c r="C405" s="34" t="s">
        <v>2289</v>
      </c>
      <c r="D405" s="35" t="s">
        <v>371</v>
      </c>
      <c r="E405" s="34" t="s">
        <v>30</v>
      </c>
      <c r="F405" s="38">
        <v>742</v>
      </c>
      <c r="G405" s="39" t="e">
        <f>SUMIF('[1]2.报价结算清单'!$F$2:$F$578,$A405,'[1]2.报价结算清单'!$L$2:$L$578)</f>
        <v>#VALUE!</v>
      </c>
      <c r="H405" s="39" t="e">
        <f>SUMIF('[1]2.报价结算清单'!$F$2:$F$578,$A405,'[1]2.报价结算清单'!$N$2:$N$578)</f>
        <v>#VALUE!</v>
      </c>
      <c r="I405" s="41" t="e">
        <f>SUMIF('[1]2.报价结算清单'!$F$2:$F$578,A405,'[1]2.报价结算清单'!$P$2:$P$578)</f>
        <v>#VALUE!</v>
      </c>
    </row>
    <row r="406" ht="14" spans="1:9">
      <c r="A406" s="33" t="s">
        <v>2853</v>
      </c>
      <c r="B406" s="34" t="s">
        <v>1632</v>
      </c>
      <c r="C406" s="34" t="s">
        <v>2289</v>
      </c>
      <c r="D406" s="35" t="s">
        <v>1633</v>
      </c>
      <c r="E406" s="34" t="s">
        <v>30</v>
      </c>
      <c r="F406" s="38">
        <v>296</v>
      </c>
      <c r="G406" s="39" t="e">
        <f>SUMIF('[1]2.报价结算清单'!$F$2:$F$578,$A406,'[1]2.报价结算清单'!$L$2:$L$578)</f>
        <v>#VALUE!</v>
      </c>
      <c r="H406" s="39" t="e">
        <f>SUMIF('[1]2.报价结算清单'!$F$2:$F$578,$A406,'[1]2.报价结算清单'!$N$2:$N$578)</f>
        <v>#VALUE!</v>
      </c>
      <c r="I406" s="41" t="e">
        <f>SUMIF('[1]2.报价结算清单'!$F$2:$F$578,A406,'[1]2.报价结算清单'!$P$2:$P$578)</f>
        <v>#VALUE!</v>
      </c>
    </row>
    <row r="407" ht="14" spans="1:9">
      <c r="A407" s="33" t="s">
        <v>2854</v>
      </c>
      <c r="B407" s="34" t="s">
        <v>582</v>
      </c>
      <c r="C407" s="34" t="s">
        <v>2289</v>
      </c>
      <c r="D407" s="35" t="s">
        <v>583</v>
      </c>
      <c r="E407" s="34" t="s">
        <v>30</v>
      </c>
      <c r="F407" s="38">
        <v>371</v>
      </c>
      <c r="G407" s="39" t="e">
        <f>SUMIF('[1]2.报价结算清单'!$F$2:$F$578,$A407,'[1]2.报价结算清单'!$L$2:$L$578)</f>
        <v>#VALUE!</v>
      </c>
      <c r="H407" s="39" t="e">
        <f>SUMIF('[1]2.报价结算清单'!$F$2:$F$578,$A407,'[1]2.报价结算清单'!$N$2:$N$578)</f>
        <v>#VALUE!</v>
      </c>
      <c r="I407" s="41" t="e">
        <f>SUMIF('[1]2.报价结算清单'!$F$2:$F$578,A407,'[1]2.报价结算清单'!$P$2:$P$578)</f>
        <v>#VALUE!</v>
      </c>
    </row>
    <row r="408" ht="14" spans="1:9">
      <c r="A408" s="33" t="s">
        <v>2855</v>
      </c>
      <c r="B408" s="34" t="s">
        <v>1797</v>
      </c>
      <c r="C408" s="34" t="s">
        <v>2289</v>
      </c>
      <c r="D408" s="35" t="s">
        <v>1798</v>
      </c>
      <c r="E408" s="34" t="s">
        <v>30</v>
      </c>
      <c r="F408" s="38">
        <v>498.2</v>
      </c>
      <c r="G408" s="39" t="e">
        <f>SUMIF('[1]2.报价结算清单'!$F$2:$F$578,$A408,'[1]2.报价结算清单'!$L$2:$L$578)</f>
        <v>#VALUE!</v>
      </c>
      <c r="H408" s="39" t="e">
        <f>SUMIF('[1]2.报价结算清单'!$F$2:$F$578,$A408,'[1]2.报价结算清单'!$N$2:$N$578)</f>
        <v>#VALUE!</v>
      </c>
      <c r="I408" s="41" t="e">
        <f>SUMIF('[1]2.报价结算清单'!$F$2:$F$578,A408,'[1]2.报价结算清单'!$P$2:$P$578)</f>
        <v>#VALUE!</v>
      </c>
    </row>
    <row r="409" ht="14" spans="1:9">
      <c r="A409" s="33" t="s">
        <v>2856</v>
      </c>
      <c r="B409" s="34" t="s">
        <v>952</v>
      </c>
      <c r="C409" s="34" t="s">
        <v>2289</v>
      </c>
      <c r="D409" s="35" t="s">
        <v>953</v>
      </c>
      <c r="E409" s="34" t="s">
        <v>30</v>
      </c>
      <c r="F409" s="38">
        <v>689</v>
      </c>
      <c r="G409" s="39" t="e">
        <f>SUMIF('[1]2.报价结算清单'!$F$2:$F$578,$A409,'[1]2.报价结算清单'!$L$2:$L$578)</f>
        <v>#VALUE!</v>
      </c>
      <c r="H409" s="39" t="e">
        <f>SUMIF('[1]2.报价结算清单'!$F$2:$F$578,$A409,'[1]2.报价结算清单'!$N$2:$N$578)</f>
        <v>#VALUE!</v>
      </c>
      <c r="I409" s="41" t="e">
        <f>SUMIF('[1]2.报价结算清单'!$F$2:$F$578,A409,'[1]2.报价结算清单'!$P$2:$P$578)</f>
        <v>#VALUE!</v>
      </c>
    </row>
    <row r="410" ht="14" spans="1:9">
      <c r="A410" s="33" t="s">
        <v>2857</v>
      </c>
      <c r="B410" s="34" t="s">
        <v>808</v>
      </c>
      <c r="C410" s="34" t="s">
        <v>2289</v>
      </c>
      <c r="D410" s="35" t="s">
        <v>809</v>
      </c>
      <c r="E410" s="34" t="s">
        <v>30</v>
      </c>
      <c r="F410" s="38">
        <v>366.67</v>
      </c>
      <c r="G410" s="39" t="e">
        <f>SUMIF('[1]2.报价结算清单'!$F$2:$F$578,$A410,'[1]2.报价结算清单'!$L$2:$L$578)</f>
        <v>#VALUE!</v>
      </c>
      <c r="H410" s="39" t="e">
        <f>SUMIF('[1]2.报价结算清单'!$F$2:$F$578,$A410,'[1]2.报价结算清单'!$N$2:$N$578)</f>
        <v>#VALUE!</v>
      </c>
      <c r="I410" s="41" t="e">
        <f>SUMIF('[1]2.报价结算清单'!$F$2:$F$578,A410,'[1]2.报价结算清单'!$P$2:$P$578)</f>
        <v>#VALUE!</v>
      </c>
    </row>
    <row r="411" ht="14" spans="1:9">
      <c r="A411" s="33" t="s">
        <v>2858</v>
      </c>
      <c r="B411" s="34" t="s">
        <v>1333</v>
      </c>
      <c r="C411" s="34" t="s">
        <v>2289</v>
      </c>
      <c r="D411" s="35" t="s">
        <v>1334</v>
      </c>
      <c r="E411" s="34" t="s">
        <v>30</v>
      </c>
      <c r="F411" s="38">
        <v>302.1</v>
      </c>
      <c r="G411" s="39" t="e">
        <f>SUMIF('[1]2.报价结算清单'!$F$2:$F$578,$A411,'[1]2.报价结算清单'!$L$2:$L$578)</f>
        <v>#VALUE!</v>
      </c>
      <c r="H411" s="39" t="e">
        <f>SUMIF('[1]2.报价结算清单'!$F$2:$F$578,$A411,'[1]2.报价结算清单'!$N$2:$N$578)</f>
        <v>#VALUE!</v>
      </c>
      <c r="I411" s="41" t="e">
        <f>SUMIF('[1]2.报价结算清单'!$F$2:$F$578,A411,'[1]2.报价结算清单'!$P$2:$P$578)</f>
        <v>#VALUE!</v>
      </c>
    </row>
    <row r="412" ht="14" spans="1:9">
      <c r="A412" s="33" t="s">
        <v>2859</v>
      </c>
      <c r="B412" s="34" t="s">
        <v>1552</v>
      </c>
      <c r="C412" s="34" t="s">
        <v>2289</v>
      </c>
      <c r="D412" s="35" t="s">
        <v>1553</v>
      </c>
      <c r="E412" s="34" t="s">
        <v>30</v>
      </c>
      <c r="F412" s="38">
        <v>302.1</v>
      </c>
      <c r="G412" s="39" t="e">
        <f>SUMIF('[1]2.报价结算清单'!$F$2:$F$578,$A412,'[1]2.报价结算清单'!$L$2:$L$578)</f>
        <v>#VALUE!</v>
      </c>
      <c r="H412" s="39" t="e">
        <f>SUMIF('[1]2.报价结算清单'!$F$2:$F$578,$A412,'[1]2.报价结算清单'!$N$2:$N$578)</f>
        <v>#VALUE!</v>
      </c>
      <c r="I412" s="41" t="e">
        <f>SUMIF('[1]2.报价结算清单'!$F$2:$F$578,A412,'[1]2.报价结算清单'!$P$2:$P$578)</f>
        <v>#VALUE!</v>
      </c>
    </row>
    <row r="413" ht="41" spans="1:9">
      <c r="A413" s="33" t="s">
        <v>2860</v>
      </c>
      <c r="B413" s="34" t="s">
        <v>544</v>
      </c>
      <c r="C413" s="34" t="s">
        <v>2289</v>
      </c>
      <c r="D413" s="35" t="s">
        <v>545</v>
      </c>
      <c r="E413" s="34" t="s">
        <v>30</v>
      </c>
      <c r="F413" s="38">
        <v>253.33</v>
      </c>
      <c r="G413" s="39" t="e">
        <f>SUMIF('[1]2.报价结算清单'!$F$2:$F$578,$A413,'[1]2.报价结算清单'!$L$2:$L$578)</f>
        <v>#VALUE!</v>
      </c>
      <c r="H413" s="39" t="e">
        <f>SUMIF('[1]2.报价结算清单'!$F$2:$F$578,$A413,'[1]2.报价结算清单'!$N$2:$N$578)</f>
        <v>#VALUE!</v>
      </c>
      <c r="I413" s="41" t="e">
        <f>SUMIF('[1]2.报价结算清单'!$F$2:$F$578,A413,'[1]2.报价结算清单'!$P$2:$P$578)</f>
        <v>#VALUE!</v>
      </c>
    </row>
    <row r="414" ht="41" spans="1:9">
      <c r="A414" s="33" t="s">
        <v>2861</v>
      </c>
      <c r="B414" s="34" t="s">
        <v>1237</v>
      </c>
      <c r="C414" s="34" t="s">
        <v>2289</v>
      </c>
      <c r="D414" s="35" t="s">
        <v>1238</v>
      </c>
      <c r="E414" s="34" t="s">
        <v>30</v>
      </c>
      <c r="F414" s="38">
        <v>183.33</v>
      </c>
      <c r="G414" s="39" t="e">
        <f>SUMIF('[1]2.报价结算清单'!$F$2:$F$578,$A414,'[1]2.报价结算清单'!$L$2:$L$578)</f>
        <v>#VALUE!</v>
      </c>
      <c r="H414" s="39" t="e">
        <f>SUMIF('[1]2.报价结算清单'!$F$2:$F$578,$A414,'[1]2.报价结算清单'!$N$2:$N$578)</f>
        <v>#VALUE!</v>
      </c>
      <c r="I414" s="41" t="e">
        <f>SUMIF('[1]2.报价结算清单'!$F$2:$F$578,A414,'[1]2.报价结算清单'!$P$2:$P$578)</f>
        <v>#VALUE!</v>
      </c>
    </row>
    <row r="415" ht="41" spans="1:9">
      <c r="A415" s="33" t="s">
        <v>2862</v>
      </c>
      <c r="B415" s="34" t="s">
        <v>42</v>
      </c>
      <c r="C415" s="34" t="s">
        <v>2289</v>
      </c>
      <c r="D415" s="35" t="s">
        <v>43</v>
      </c>
      <c r="E415" s="34" t="s">
        <v>44</v>
      </c>
      <c r="F415" s="38">
        <v>176.67</v>
      </c>
      <c r="G415" s="39" t="e">
        <f>SUMIF('[1]2.报价结算清单'!$F$2:$F$578,$A415,'[1]2.报价结算清单'!$L$2:$L$578)</f>
        <v>#VALUE!</v>
      </c>
      <c r="H415" s="39" t="e">
        <f>SUMIF('[1]2.报价结算清单'!$F$2:$F$578,$A415,'[1]2.报价结算清单'!$N$2:$N$578)</f>
        <v>#VALUE!</v>
      </c>
      <c r="I415" s="41" t="e">
        <f>SUMIF('[1]2.报价结算清单'!$F$2:$F$578,A415,'[1]2.报价结算清单'!$P$2:$P$578)</f>
        <v>#VALUE!</v>
      </c>
    </row>
    <row r="416" ht="41" spans="1:9">
      <c r="A416" s="33" t="s">
        <v>2863</v>
      </c>
      <c r="B416" s="34" t="s">
        <v>692</v>
      </c>
      <c r="C416" s="34" t="s">
        <v>2289</v>
      </c>
      <c r="D416" s="35" t="s">
        <v>693</v>
      </c>
      <c r="E416" s="34" t="s">
        <v>44</v>
      </c>
      <c r="F416" s="38">
        <v>190.8</v>
      </c>
      <c r="G416" s="39" t="e">
        <f>SUMIF('[1]2.报价结算清单'!$F$2:$F$578,$A416,'[1]2.报价结算清单'!$L$2:$L$578)</f>
        <v>#VALUE!</v>
      </c>
      <c r="H416" s="39" t="e">
        <f>SUMIF('[1]2.报价结算清单'!$F$2:$F$578,$A416,'[1]2.报价结算清单'!$N$2:$N$578)</f>
        <v>#VALUE!</v>
      </c>
      <c r="I416" s="41" t="e">
        <f>SUMIF('[1]2.报价结算清单'!$F$2:$F$578,A416,'[1]2.报价结算清单'!$P$2:$P$578)</f>
        <v>#VALUE!</v>
      </c>
    </row>
    <row r="417" ht="41" spans="1:9">
      <c r="A417" s="33" t="s">
        <v>2864</v>
      </c>
      <c r="B417" s="34" t="s">
        <v>1684</v>
      </c>
      <c r="C417" s="34" t="s">
        <v>2289</v>
      </c>
      <c r="D417" s="35" t="s">
        <v>1685</v>
      </c>
      <c r="E417" s="34" t="s">
        <v>44</v>
      </c>
      <c r="F417" s="38">
        <v>402.8</v>
      </c>
      <c r="G417" s="39" t="e">
        <f>SUMIF('[1]2.报价结算清单'!$F$2:$F$578,$A417,'[1]2.报价结算清单'!$L$2:$L$578)</f>
        <v>#VALUE!</v>
      </c>
      <c r="H417" s="39" t="e">
        <f>SUMIF('[1]2.报价结算清单'!$F$2:$F$578,$A417,'[1]2.报价结算清单'!$N$2:$N$578)</f>
        <v>#VALUE!</v>
      </c>
      <c r="I417" s="41" t="e">
        <f>SUMIF('[1]2.报价结算清单'!$F$2:$F$578,A417,'[1]2.报价结算清单'!$P$2:$P$578)</f>
        <v>#VALUE!</v>
      </c>
    </row>
    <row r="418" ht="41" spans="1:9">
      <c r="A418" s="33" t="s">
        <v>2865</v>
      </c>
      <c r="B418" s="34" t="s">
        <v>170</v>
      </c>
      <c r="C418" s="34" t="s">
        <v>2289</v>
      </c>
      <c r="D418" s="35" t="s">
        <v>171</v>
      </c>
      <c r="E418" s="34" t="s">
        <v>30</v>
      </c>
      <c r="F418" s="38">
        <v>381.6</v>
      </c>
      <c r="G418" s="39" t="e">
        <f>SUMIF('[1]2.报价结算清单'!$F$2:$F$578,$A418,'[1]2.报价结算清单'!$L$2:$L$578)</f>
        <v>#VALUE!</v>
      </c>
      <c r="H418" s="39" t="e">
        <f>SUMIF('[1]2.报价结算清单'!$F$2:$F$578,$A418,'[1]2.报价结算清单'!$N$2:$N$578)</f>
        <v>#VALUE!</v>
      </c>
      <c r="I418" s="41" t="e">
        <f>SUMIF('[1]2.报价结算清单'!$F$2:$F$578,A418,'[1]2.报价结算清单'!$P$2:$P$578)</f>
        <v>#VALUE!</v>
      </c>
    </row>
    <row r="419" ht="41" spans="1:9">
      <c r="A419" s="33" t="s">
        <v>2866</v>
      </c>
      <c r="B419" s="34" t="s">
        <v>1877</v>
      </c>
      <c r="C419" s="34" t="s">
        <v>2289</v>
      </c>
      <c r="D419" s="35" t="s">
        <v>1878</v>
      </c>
      <c r="E419" s="34" t="s">
        <v>30</v>
      </c>
      <c r="F419" s="38">
        <v>699.6</v>
      </c>
      <c r="G419" s="39" t="e">
        <f>SUMIF('[1]2.报价结算清单'!$F$2:$F$578,$A419,'[1]2.报价结算清单'!$L$2:$L$578)</f>
        <v>#VALUE!</v>
      </c>
      <c r="H419" s="39" t="e">
        <f>SUMIF('[1]2.报价结算清单'!$F$2:$F$578,$A419,'[1]2.报价结算清单'!$N$2:$N$578)</f>
        <v>#VALUE!</v>
      </c>
      <c r="I419" s="41" t="e">
        <f>SUMIF('[1]2.报价结算清单'!$F$2:$F$578,A419,'[1]2.报价结算清单'!$P$2:$P$578)</f>
        <v>#VALUE!</v>
      </c>
    </row>
    <row r="420" ht="41" spans="1:9">
      <c r="A420" s="33" t="s">
        <v>2867</v>
      </c>
      <c r="B420" s="34" t="s">
        <v>1777</v>
      </c>
      <c r="C420" s="34" t="s">
        <v>2289</v>
      </c>
      <c r="D420" s="35" t="s">
        <v>1778</v>
      </c>
      <c r="E420" s="34" t="s">
        <v>30</v>
      </c>
      <c r="F420" s="38">
        <v>636</v>
      </c>
      <c r="G420" s="39" t="e">
        <f>SUMIF('[1]2.报价结算清单'!$F$2:$F$578,$A420,'[1]2.报价结算清单'!$L$2:$L$578)</f>
        <v>#VALUE!</v>
      </c>
      <c r="H420" s="39" t="e">
        <f>SUMIF('[1]2.报价结算清单'!$F$2:$F$578,$A420,'[1]2.报价结算清单'!$N$2:$N$578)</f>
        <v>#VALUE!</v>
      </c>
      <c r="I420" s="41" t="e">
        <f>SUMIF('[1]2.报价结算清单'!$F$2:$F$578,A420,'[1]2.报价结算清单'!$P$2:$P$578)</f>
        <v>#VALUE!</v>
      </c>
    </row>
    <row r="421" ht="28" spans="1:9">
      <c r="A421" s="33" t="s">
        <v>2868</v>
      </c>
      <c r="B421" s="34" t="s">
        <v>1652</v>
      </c>
      <c r="C421" s="34" t="s">
        <v>2289</v>
      </c>
      <c r="D421" s="35" t="s">
        <v>1653</v>
      </c>
      <c r="E421" s="34" t="s">
        <v>30</v>
      </c>
      <c r="F421" s="38">
        <v>127.2</v>
      </c>
      <c r="G421" s="39" t="e">
        <f>SUMIF('[1]2.报价结算清单'!$F$2:$F$578,$A421,'[1]2.报价结算清单'!$L$2:$L$578)</f>
        <v>#VALUE!</v>
      </c>
      <c r="H421" s="39" t="e">
        <f>SUMIF('[1]2.报价结算清单'!$F$2:$F$578,$A421,'[1]2.报价结算清单'!$N$2:$N$578)</f>
        <v>#VALUE!</v>
      </c>
      <c r="I421" s="41" t="e">
        <f>SUMIF('[1]2.报价结算清单'!$F$2:$F$578,A421,'[1]2.报价结算清单'!$P$2:$P$578)</f>
        <v>#VALUE!</v>
      </c>
    </row>
    <row r="422" ht="28" spans="1:9">
      <c r="A422" s="33" t="s">
        <v>2869</v>
      </c>
      <c r="B422" s="34" t="s">
        <v>1512</v>
      </c>
      <c r="C422" s="34" t="s">
        <v>2289</v>
      </c>
      <c r="D422" s="35" t="s">
        <v>1513</v>
      </c>
      <c r="E422" s="34" t="s">
        <v>30</v>
      </c>
      <c r="F422" s="38">
        <v>127.2</v>
      </c>
      <c r="G422" s="39" t="e">
        <f>SUMIF('[1]2.报价结算清单'!$F$2:$F$578,$A422,'[1]2.报价结算清单'!$L$2:$L$578)</f>
        <v>#VALUE!</v>
      </c>
      <c r="H422" s="39" t="e">
        <f>SUMIF('[1]2.报价结算清单'!$F$2:$F$578,$A422,'[1]2.报价结算清单'!$N$2:$N$578)</f>
        <v>#VALUE!</v>
      </c>
      <c r="I422" s="41" t="e">
        <f>SUMIF('[1]2.报价结算清单'!$F$2:$F$578,A422,'[1]2.报价结算清单'!$P$2:$P$578)</f>
        <v>#VALUE!</v>
      </c>
    </row>
    <row r="423" ht="28" spans="1:9">
      <c r="A423" s="33" t="s">
        <v>2870</v>
      </c>
      <c r="B423" s="34" t="s">
        <v>1781</v>
      </c>
      <c r="C423" s="34" t="s">
        <v>2289</v>
      </c>
      <c r="D423" s="35" t="s">
        <v>1782</v>
      </c>
      <c r="E423" s="34" t="s">
        <v>30</v>
      </c>
      <c r="F423" s="38">
        <v>212</v>
      </c>
      <c r="G423" s="39" t="e">
        <f>SUMIF('[1]2.报价结算清单'!$F$2:$F$578,$A423,'[1]2.报价结算清单'!$L$2:$L$578)</f>
        <v>#VALUE!</v>
      </c>
      <c r="H423" s="39" t="e">
        <f>SUMIF('[1]2.报价结算清单'!$F$2:$F$578,$A423,'[1]2.报价结算清单'!$N$2:$N$578)</f>
        <v>#VALUE!</v>
      </c>
      <c r="I423" s="41" t="e">
        <f>SUMIF('[1]2.报价结算清单'!$F$2:$F$578,A423,'[1]2.报价结算清单'!$P$2:$P$578)</f>
        <v>#VALUE!</v>
      </c>
    </row>
    <row r="424" ht="28" spans="1:9">
      <c r="A424" s="33" t="s">
        <v>2871</v>
      </c>
      <c r="B424" s="34" t="s">
        <v>1889</v>
      </c>
      <c r="C424" s="34" t="s">
        <v>2289</v>
      </c>
      <c r="D424" s="35" t="s">
        <v>1890</v>
      </c>
      <c r="E424" s="34" t="s">
        <v>30</v>
      </c>
      <c r="F424" s="38">
        <v>508.8</v>
      </c>
      <c r="G424" s="39" t="e">
        <f>SUMIF('[1]2.报价结算清单'!$F$2:$F$578,$A424,'[1]2.报价结算清单'!$L$2:$L$578)</f>
        <v>#VALUE!</v>
      </c>
      <c r="H424" s="39" t="e">
        <f>SUMIF('[1]2.报价结算清单'!$F$2:$F$578,$A424,'[1]2.报价结算清单'!$N$2:$N$578)</f>
        <v>#VALUE!</v>
      </c>
      <c r="I424" s="41" t="e">
        <f>SUMIF('[1]2.报价结算清单'!$F$2:$F$578,A424,'[1]2.报价结算清单'!$P$2:$P$578)</f>
        <v>#VALUE!</v>
      </c>
    </row>
    <row r="425" ht="28" spans="1:9">
      <c r="A425" s="33" t="s">
        <v>2872</v>
      </c>
      <c r="B425" s="34" t="s">
        <v>1668</v>
      </c>
      <c r="C425" s="34" t="s">
        <v>2289</v>
      </c>
      <c r="D425" s="35" t="s">
        <v>1669</v>
      </c>
      <c r="E425" s="34" t="s">
        <v>30</v>
      </c>
      <c r="F425" s="38">
        <v>212</v>
      </c>
      <c r="G425" s="39" t="e">
        <f>SUMIF('[1]2.报价结算清单'!$F$2:$F$578,$A425,'[1]2.报价结算清单'!$L$2:$L$578)</f>
        <v>#VALUE!</v>
      </c>
      <c r="H425" s="39" t="e">
        <f>SUMIF('[1]2.报价结算清单'!$F$2:$F$578,$A425,'[1]2.报价结算清单'!$N$2:$N$578)</f>
        <v>#VALUE!</v>
      </c>
      <c r="I425" s="41" t="e">
        <f>SUMIF('[1]2.报价结算清单'!$F$2:$F$578,A425,'[1]2.报价结算清单'!$P$2:$P$578)</f>
        <v>#VALUE!</v>
      </c>
    </row>
    <row r="426" ht="28" spans="1:9">
      <c r="A426" s="33" t="s">
        <v>2873</v>
      </c>
      <c r="B426" s="34" t="s">
        <v>166</v>
      </c>
      <c r="C426" s="34" t="s">
        <v>2289</v>
      </c>
      <c r="D426" s="35" t="s">
        <v>167</v>
      </c>
      <c r="E426" s="34" t="s">
        <v>30</v>
      </c>
      <c r="F426" s="38">
        <v>318</v>
      </c>
      <c r="G426" s="39" t="e">
        <f>SUMIF('[1]2.报价结算清单'!$F$2:$F$578,$A426,'[1]2.报价结算清单'!$L$2:$L$578)</f>
        <v>#VALUE!</v>
      </c>
      <c r="H426" s="39" t="e">
        <f>SUMIF('[1]2.报价结算清单'!$F$2:$F$578,$A426,'[1]2.报价结算清单'!$N$2:$N$578)</f>
        <v>#VALUE!</v>
      </c>
      <c r="I426" s="41" t="e">
        <f>SUMIF('[1]2.报价结算清单'!$F$2:$F$578,A426,'[1]2.报价结算清单'!$P$2:$P$578)</f>
        <v>#VALUE!</v>
      </c>
    </row>
    <row r="427" ht="28" spans="1:9">
      <c r="A427" s="33" t="s">
        <v>2874</v>
      </c>
      <c r="B427" s="34" t="s">
        <v>1508</v>
      </c>
      <c r="C427" s="34" t="s">
        <v>2289</v>
      </c>
      <c r="D427" s="35" t="s">
        <v>1509</v>
      </c>
      <c r="E427" s="34" t="s">
        <v>30</v>
      </c>
      <c r="F427" s="38">
        <v>424</v>
      </c>
      <c r="G427" s="39" t="e">
        <f>SUMIF('[1]2.报价结算清单'!$F$2:$F$578,$A427,'[1]2.报价结算清单'!$L$2:$L$578)</f>
        <v>#VALUE!</v>
      </c>
      <c r="H427" s="39" t="e">
        <f>SUMIF('[1]2.报价结算清单'!$F$2:$F$578,$A427,'[1]2.报价结算清单'!$N$2:$N$578)</f>
        <v>#VALUE!</v>
      </c>
      <c r="I427" s="41" t="e">
        <f>SUMIF('[1]2.报价结算清单'!$F$2:$F$578,A427,'[1]2.报价结算清单'!$P$2:$P$578)</f>
        <v>#VALUE!</v>
      </c>
    </row>
    <row r="428" ht="28" spans="1:9">
      <c r="A428" s="33" t="s">
        <v>2875</v>
      </c>
      <c r="B428" s="34" t="s">
        <v>500</v>
      </c>
      <c r="C428" s="34" t="s">
        <v>2289</v>
      </c>
      <c r="D428" s="35" t="s">
        <v>501</v>
      </c>
      <c r="E428" s="34" t="s">
        <v>30</v>
      </c>
      <c r="F428" s="38">
        <v>424</v>
      </c>
      <c r="G428" s="39" t="e">
        <f>SUMIF('[1]2.报价结算清单'!$F$2:$F$578,$A428,'[1]2.报价结算清单'!$L$2:$L$578)</f>
        <v>#VALUE!</v>
      </c>
      <c r="H428" s="39" t="e">
        <f>SUMIF('[1]2.报价结算清单'!$F$2:$F$578,$A428,'[1]2.报价结算清单'!$N$2:$N$578)</f>
        <v>#VALUE!</v>
      </c>
      <c r="I428" s="41" t="e">
        <f>SUMIF('[1]2.报价结算清单'!$F$2:$F$578,A428,'[1]2.报价结算清单'!$P$2:$P$578)</f>
        <v>#VALUE!</v>
      </c>
    </row>
    <row r="429" ht="28" spans="1:9">
      <c r="A429" s="33" t="s">
        <v>2876</v>
      </c>
      <c r="B429" s="34" t="s">
        <v>2118</v>
      </c>
      <c r="C429" s="34" t="s">
        <v>2289</v>
      </c>
      <c r="D429" s="35" t="s">
        <v>2119</v>
      </c>
      <c r="E429" s="34" t="s">
        <v>30</v>
      </c>
      <c r="F429" s="38">
        <v>416.67</v>
      </c>
      <c r="G429" s="39" t="e">
        <f>SUMIF('[1]2.报价结算清单'!$F$2:$F$578,$A429,'[1]2.报价结算清单'!$L$2:$L$578)</f>
        <v>#VALUE!</v>
      </c>
      <c r="H429" s="39" t="e">
        <f>SUMIF('[1]2.报价结算清单'!$F$2:$F$578,$A429,'[1]2.报价结算清单'!$N$2:$N$578)</f>
        <v>#VALUE!</v>
      </c>
      <c r="I429" s="41" t="e">
        <f>SUMIF('[1]2.报价结算清单'!$F$2:$F$578,A429,'[1]2.报价结算清单'!$P$2:$P$578)</f>
        <v>#VALUE!</v>
      </c>
    </row>
    <row r="430" ht="28" spans="1:9">
      <c r="A430" s="33" t="s">
        <v>2877</v>
      </c>
      <c r="B430" s="34" t="s">
        <v>1345</v>
      </c>
      <c r="C430" s="34" t="s">
        <v>2289</v>
      </c>
      <c r="D430" s="35" t="s">
        <v>1346</v>
      </c>
      <c r="E430" s="34" t="s">
        <v>30</v>
      </c>
      <c r="F430" s="38">
        <v>466.67</v>
      </c>
      <c r="G430" s="39" t="e">
        <f>SUMIF('[1]2.报价结算清单'!$F$2:$F$578,$A430,'[1]2.报价结算清单'!$L$2:$L$578)</f>
        <v>#VALUE!</v>
      </c>
      <c r="H430" s="39" t="e">
        <f>SUMIF('[1]2.报价结算清单'!$F$2:$F$578,$A430,'[1]2.报价结算清单'!$N$2:$N$578)</f>
        <v>#VALUE!</v>
      </c>
      <c r="I430" s="41" t="e">
        <f>SUMIF('[1]2.报价结算清单'!$F$2:$F$578,A430,'[1]2.报价结算清单'!$P$2:$P$578)</f>
        <v>#VALUE!</v>
      </c>
    </row>
    <row r="431" ht="28" spans="1:9">
      <c r="A431" s="33" t="s">
        <v>2878</v>
      </c>
      <c r="B431" s="34" t="s">
        <v>1688</v>
      </c>
      <c r="C431" s="34" t="s">
        <v>2289</v>
      </c>
      <c r="D431" s="35" t="s">
        <v>1689</v>
      </c>
      <c r="E431" s="34" t="s">
        <v>30</v>
      </c>
      <c r="F431" s="38">
        <v>466.67</v>
      </c>
      <c r="G431" s="39" t="e">
        <f>SUMIF('[1]2.报价结算清单'!$F$2:$F$578,$A431,'[1]2.报价结算清单'!$L$2:$L$578)</f>
        <v>#VALUE!</v>
      </c>
      <c r="H431" s="39" t="e">
        <f>SUMIF('[1]2.报价结算清单'!$F$2:$F$578,$A431,'[1]2.报价结算清单'!$N$2:$N$578)</f>
        <v>#VALUE!</v>
      </c>
      <c r="I431" s="41" t="e">
        <f>SUMIF('[1]2.报价结算清单'!$F$2:$F$578,A431,'[1]2.报价结算清单'!$P$2:$P$578)</f>
        <v>#VALUE!</v>
      </c>
    </row>
    <row r="432" ht="28" spans="1:9">
      <c r="A432" s="33" t="s">
        <v>2879</v>
      </c>
      <c r="B432" s="34" t="s">
        <v>736</v>
      </c>
      <c r="C432" s="34" t="s">
        <v>2289</v>
      </c>
      <c r="D432" s="35" t="s">
        <v>737</v>
      </c>
      <c r="E432" s="34" t="s">
        <v>30</v>
      </c>
      <c r="F432" s="38">
        <v>233</v>
      </c>
      <c r="G432" s="39" t="e">
        <f>SUMIF('[1]2.报价结算清单'!$F$2:$F$578,$A432,'[1]2.报价结算清单'!$L$2:$L$578)</f>
        <v>#VALUE!</v>
      </c>
      <c r="H432" s="39" t="e">
        <f>SUMIF('[1]2.报价结算清单'!$F$2:$F$578,$A432,'[1]2.报价结算清单'!$N$2:$N$578)</f>
        <v>#VALUE!</v>
      </c>
      <c r="I432" s="41" t="e">
        <f>SUMIF('[1]2.报价结算清单'!$F$2:$F$578,A432,'[1]2.报价结算清单'!$P$2:$P$578)</f>
        <v>#VALUE!</v>
      </c>
    </row>
    <row r="433" ht="41" spans="1:9">
      <c r="A433" s="33" t="s">
        <v>2880</v>
      </c>
      <c r="B433" s="34" t="s">
        <v>1153</v>
      </c>
      <c r="C433" s="34" t="s">
        <v>2289</v>
      </c>
      <c r="D433" s="35" t="s">
        <v>1154</v>
      </c>
      <c r="E433" s="34" t="s">
        <v>30</v>
      </c>
      <c r="F433" s="38">
        <v>1700</v>
      </c>
      <c r="G433" s="39" t="e">
        <f>SUMIF('[1]2.报价结算清单'!$F$2:$F$578,$A433,'[1]2.报价结算清单'!$L$2:$L$578)</f>
        <v>#VALUE!</v>
      </c>
      <c r="H433" s="39" t="e">
        <f>SUMIF('[1]2.报价结算清单'!$F$2:$F$578,$A433,'[1]2.报价结算清单'!$N$2:$N$578)</f>
        <v>#VALUE!</v>
      </c>
      <c r="I433" s="41" t="e">
        <f>SUMIF('[1]2.报价结算清单'!$F$2:$F$578,A433,'[1]2.报价结算清单'!$P$2:$P$578)</f>
        <v>#VALUE!</v>
      </c>
    </row>
    <row r="434" ht="41" spans="1:9">
      <c r="A434" s="33" t="s">
        <v>2881</v>
      </c>
      <c r="B434" s="34" t="s">
        <v>1329</v>
      </c>
      <c r="C434" s="34" t="s">
        <v>2289</v>
      </c>
      <c r="D434" s="35" t="s">
        <v>1330</v>
      </c>
      <c r="E434" s="34" t="s">
        <v>30</v>
      </c>
      <c r="F434" s="38">
        <v>1833.33</v>
      </c>
      <c r="G434" s="39" t="e">
        <f>SUMIF('[1]2.报价结算清单'!$F$2:$F$578,$A434,'[1]2.报价结算清单'!$L$2:$L$578)</f>
        <v>#VALUE!</v>
      </c>
      <c r="H434" s="39" t="e">
        <f>SUMIF('[1]2.报价结算清单'!$F$2:$F$578,$A434,'[1]2.报价结算清单'!$N$2:$N$578)</f>
        <v>#VALUE!</v>
      </c>
      <c r="I434" s="41" t="e">
        <f>SUMIF('[1]2.报价结算清单'!$F$2:$F$578,A434,'[1]2.报价结算清单'!$P$2:$P$578)</f>
        <v>#VALUE!</v>
      </c>
    </row>
    <row r="435" ht="41" spans="1:9">
      <c r="A435" s="33" t="s">
        <v>2882</v>
      </c>
      <c r="B435" s="34" t="s">
        <v>1504</v>
      </c>
      <c r="C435" s="34" t="s">
        <v>2289</v>
      </c>
      <c r="D435" s="35" t="s">
        <v>1505</v>
      </c>
      <c r="E435" s="34" t="s">
        <v>30</v>
      </c>
      <c r="F435" s="38">
        <v>106</v>
      </c>
      <c r="G435" s="39" t="e">
        <f>SUMIF('[1]2.报价结算清单'!$F$2:$F$578,$A435,'[1]2.报价结算清单'!$L$2:$L$578)</f>
        <v>#VALUE!</v>
      </c>
      <c r="H435" s="39" t="e">
        <f>SUMIF('[1]2.报价结算清单'!$F$2:$F$578,$A435,'[1]2.报价结算清单'!$N$2:$N$578)</f>
        <v>#VALUE!</v>
      </c>
      <c r="I435" s="41" t="e">
        <f>SUMIF('[1]2.报价结算清单'!$F$2:$F$578,A435,'[1]2.报价结算清单'!$P$2:$P$578)</f>
        <v>#VALUE!</v>
      </c>
    </row>
    <row r="436" ht="28" spans="1:9">
      <c r="A436" s="33" t="s">
        <v>2883</v>
      </c>
      <c r="B436" s="34" t="s">
        <v>2066</v>
      </c>
      <c r="C436" s="34" t="s">
        <v>2289</v>
      </c>
      <c r="D436" s="35" t="s">
        <v>2067</v>
      </c>
      <c r="E436" s="34" t="s">
        <v>30</v>
      </c>
      <c r="F436" s="38">
        <v>212</v>
      </c>
      <c r="G436" s="39" t="e">
        <f>SUMIF('[1]2.报价结算清单'!$F$2:$F$578,$A436,'[1]2.报价结算清单'!$L$2:$L$578)</f>
        <v>#VALUE!</v>
      </c>
      <c r="H436" s="39" t="e">
        <f>SUMIF('[1]2.报价结算清单'!$F$2:$F$578,$A436,'[1]2.报价结算清单'!$N$2:$N$578)</f>
        <v>#VALUE!</v>
      </c>
      <c r="I436" s="41" t="e">
        <f>SUMIF('[1]2.报价结算清单'!$F$2:$F$578,A436,'[1]2.报价结算清单'!$P$2:$P$578)</f>
        <v>#VALUE!</v>
      </c>
    </row>
    <row r="437" ht="28" spans="1:9">
      <c r="A437" s="33" t="s">
        <v>2884</v>
      </c>
      <c r="B437" s="34" t="s">
        <v>305</v>
      </c>
      <c r="C437" s="34" t="s">
        <v>2289</v>
      </c>
      <c r="D437" s="35" t="s">
        <v>306</v>
      </c>
      <c r="E437" s="34" t="s">
        <v>30</v>
      </c>
      <c r="F437" s="38">
        <v>148.4</v>
      </c>
      <c r="G437" s="39" t="e">
        <f>SUMIF('[1]2.报价结算清单'!$F$2:$F$578,$A437,'[1]2.报价结算清单'!$L$2:$L$578)</f>
        <v>#VALUE!</v>
      </c>
      <c r="H437" s="39" t="e">
        <f>SUMIF('[1]2.报价结算清单'!$F$2:$F$578,$A437,'[1]2.报价结算清单'!$N$2:$N$578)</f>
        <v>#VALUE!</v>
      </c>
      <c r="I437" s="41" t="e">
        <f>SUMIF('[1]2.报价结算清单'!$F$2:$F$578,A437,'[1]2.报价结算清单'!$P$2:$P$578)</f>
        <v>#VALUE!</v>
      </c>
    </row>
    <row r="438" ht="41" spans="1:9">
      <c r="A438" s="33" t="s">
        <v>2885</v>
      </c>
      <c r="B438" s="34" t="s">
        <v>1399</v>
      </c>
      <c r="C438" s="34" t="s">
        <v>2289</v>
      </c>
      <c r="D438" s="35" t="s">
        <v>1400</v>
      </c>
      <c r="E438" s="34" t="s">
        <v>1401</v>
      </c>
      <c r="F438" s="38">
        <v>12.72</v>
      </c>
      <c r="G438" s="39" t="e">
        <f>SUMIF('[1]2.报价结算清单'!$F$2:$F$578,$A438,'[1]2.报价结算清单'!$L$2:$L$578)</f>
        <v>#VALUE!</v>
      </c>
      <c r="H438" s="39" t="e">
        <f>SUMIF('[1]2.报价结算清单'!$F$2:$F$578,$A438,'[1]2.报价结算清单'!$N$2:$N$578)</f>
        <v>#VALUE!</v>
      </c>
      <c r="I438" s="41" t="e">
        <f>SUMIF('[1]2.报价结算清单'!$F$2:$F$578,A438,'[1]2.报价结算清单'!$P$2:$P$578)</f>
        <v>#VALUE!</v>
      </c>
    </row>
    <row r="439" ht="41" spans="1:9">
      <c r="A439" s="33" t="s">
        <v>2886</v>
      </c>
      <c r="B439" s="34" t="s">
        <v>174</v>
      </c>
      <c r="C439" s="34" t="s">
        <v>2289</v>
      </c>
      <c r="D439" s="35" t="s">
        <v>175</v>
      </c>
      <c r="E439" s="34" t="s">
        <v>54</v>
      </c>
      <c r="F439" s="38">
        <v>128.26</v>
      </c>
      <c r="G439" s="39" t="e">
        <f>SUMIF('[1]2.报价结算清单'!$F$2:$F$578,$A439,'[1]2.报价结算清单'!$L$2:$L$578)</f>
        <v>#VALUE!</v>
      </c>
      <c r="H439" s="39" t="e">
        <f>SUMIF('[1]2.报价结算清单'!$F$2:$F$578,$A439,'[1]2.报价结算清单'!$N$2:$N$578)</f>
        <v>#VALUE!</v>
      </c>
      <c r="I439" s="41" t="e">
        <f>SUMIF('[1]2.报价结算清单'!$F$2:$F$578,A439,'[1]2.报价结算清单'!$P$2:$P$578)</f>
        <v>#VALUE!</v>
      </c>
    </row>
    <row r="440" ht="41" spans="1:9">
      <c r="A440" s="33" t="s">
        <v>2887</v>
      </c>
      <c r="B440" s="34" t="s">
        <v>1616</v>
      </c>
      <c r="C440" s="34" t="s">
        <v>2289</v>
      </c>
      <c r="D440" s="35" t="s">
        <v>1617</v>
      </c>
      <c r="E440" s="34" t="s">
        <v>54</v>
      </c>
      <c r="F440" s="38">
        <v>97.33</v>
      </c>
      <c r="G440" s="39" t="e">
        <f>SUMIF('[1]2.报价结算清单'!$F$2:$F$578,$A440,'[1]2.报价结算清单'!$L$2:$L$578)</f>
        <v>#VALUE!</v>
      </c>
      <c r="H440" s="39" t="e">
        <f>SUMIF('[1]2.报价结算清单'!$F$2:$F$578,$A440,'[1]2.报价结算清单'!$N$2:$N$578)</f>
        <v>#VALUE!</v>
      </c>
      <c r="I440" s="41" t="e">
        <f>SUMIF('[1]2.报价结算清单'!$F$2:$F$578,A440,'[1]2.报价结算清单'!$P$2:$P$578)</f>
        <v>#VALUE!</v>
      </c>
    </row>
    <row r="441" ht="41" spans="1:9">
      <c r="A441" s="33" t="s">
        <v>2888</v>
      </c>
      <c r="B441" s="34" t="s">
        <v>2162</v>
      </c>
      <c r="C441" s="34" t="s">
        <v>2289</v>
      </c>
      <c r="D441" s="35" t="s">
        <v>2163</v>
      </c>
      <c r="E441" s="34" t="s">
        <v>54</v>
      </c>
      <c r="F441" s="38">
        <v>74.2</v>
      </c>
      <c r="G441" s="39" t="e">
        <f>SUMIF('[1]2.报价结算清单'!$F$2:$F$578,$A441,'[1]2.报价结算清单'!$L$2:$L$578)</f>
        <v>#VALUE!</v>
      </c>
      <c r="H441" s="39" t="e">
        <f>SUMIF('[1]2.报价结算清单'!$F$2:$F$578,$A441,'[1]2.报价结算清单'!$N$2:$N$578)</f>
        <v>#VALUE!</v>
      </c>
      <c r="I441" s="41" t="e">
        <f>SUMIF('[1]2.报价结算清单'!$F$2:$F$578,A441,'[1]2.报价结算清单'!$P$2:$P$578)</f>
        <v>#VALUE!</v>
      </c>
    </row>
    <row r="442" ht="41" spans="1:9">
      <c r="A442" s="33" t="s">
        <v>2889</v>
      </c>
      <c r="B442" s="34" t="s">
        <v>52</v>
      </c>
      <c r="C442" s="34" t="s">
        <v>2289</v>
      </c>
      <c r="D442" s="35" t="s">
        <v>53</v>
      </c>
      <c r="E442" s="34" t="s">
        <v>54</v>
      </c>
      <c r="F442" s="38">
        <v>183.33</v>
      </c>
      <c r="G442" s="39" t="e">
        <f>SUMIF('[1]2.报价结算清单'!$F$2:$F$578,$A442,'[1]2.报价结算清单'!$L$2:$L$578)</f>
        <v>#VALUE!</v>
      </c>
      <c r="H442" s="39" t="e">
        <f>SUMIF('[1]2.报价结算清单'!$F$2:$F$578,$A442,'[1]2.报价结算清单'!$N$2:$N$578)</f>
        <v>#VALUE!</v>
      </c>
      <c r="I442" s="41" t="e">
        <f>SUMIF('[1]2.报价结算清单'!$F$2:$F$578,A442,'[1]2.报价结算清单'!$P$2:$P$578)</f>
        <v>#VALUE!</v>
      </c>
    </row>
    <row r="443" ht="41" spans="1:9">
      <c r="A443" s="33" t="s">
        <v>2890</v>
      </c>
      <c r="B443" s="34" t="s">
        <v>337</v>
      </c>
      <c r="C443" s="34" t="s">
        <v>2289</v>
      </c>
      <c r="D443" s="35" t="s">
        <v>338</v>
      </c>
      <c r="E443" s="34" t="s">
        <v>54</v>
      </c>
      <c r="F443" s="38">
        <v>216.67</v>
      </c>
      <c r="G443" s="39" t="e">
        <f>SUMIF('[1]2.报价结算清单'!$F$2:$F$578,$A443,'[1]2.报价结算清单'!$L$2:$L$578)</f>
        <v>#VALUE!</v>
      </c>
      <c r="H443" s="39" t="e">
        <f>SUMIF('[1]2.报价结算清单'!$F$2:$F$578,$A443,'[1]2.报价结算清单'!$N$2:$N$578)</f>
        <v>#VALUE!</v>
      </c>
      <c r="I443" s="41" t="e">
        <f>SUMIF('[1]2.报价结算清单'!$F$2:$F$578,A443,'[1]2.报价结算清单'!$P$2:$P$578)</f>
        <v>#VALUE!</v>
      </c>
    </row>
    <row r="444" ht="41" spans="1:9">
      <c r="A444" s="33" t="s">
        <v>2891</v>
      </c>
      <c r="B444" s="34" t="s">
        <v>607</v>
      </c>
      <c r="C444" s="34" t="s">
        <v>2289</v>
      </c>
      <c r="D444" s="35" t="s">
        <v>608</v>
      </c>
      <c r="E444" s="34" t="s">
        <v>54</v>
      </c>
      <c r="F444" s="38">
        <v>293.33</v>
      </c>
      <c r="G444" s="39" t="e">
        <f>SUMIF('[1]2.报价结算清单'!$F$2:$F$578,$A444,'[1]2.报价结算清单'!$L$2:$L$578)</f>
        <v>#VALUE!</v>
      </c>
      <c r="H444" s="39" t="e">
        <f>SUMIF('[1]2.报价结算清单'!$F$2:$F$578,$A444,'[1]2.报价结算清单'!$N$2:$N$578)</f>
        <v>#VALUE!</v>
      </c>
      <c r="I444" s="41" t="e">
        <f>SUMIF('[1]2.报价结算清单'!$F$2:$F$578,A444,'[1]2.报价结算清单'!$P$2:$P$578)</f>
        <v>#VALUE!</v>
      </c>
    </row>
    <row r="445" ht="28" spans="1:9">
      <c r="A445" s="33" t="s">
        <v>2892</v>
      </c>
      <c r="B445" s="34" t="s">
        <v>1097</v>
      </c>
      <c r="C445" s="34" t="s">
        <v>2289</v>
      </c>
      <c r="D445" s="35" t="s">
        <v>1098</v>
      </c>
      <c r="E445" s="34" t="s">
        <v>90</v>
      </c>
      <c r="F445" s="38">
        <v>159</v>
      </c>
      <c r="G445" s="39" t="e">
        <f>SUMIF('[1]2.报价结算清单'!$F$2:$F$578,$A445,'[1]2.报价结算清单'!$L$2:$L$578)</f>
        <v>#VALUE!</v>
      </c>
      <c r="H445" s="39" t="e">
        <f>SUMIF('[1]2.报价结算清单'!$F$2:$F$578,$A445,'[1]2.报价结算清单'!$N$2:$N$578)</f>
        <v>#VALUE!</v>
      </c>
      <c r="I445" s="41" t="e">
        <f>SUMIF('[1]2.报价结算清单'!$F$2:$F$578,A445,'[1]2.报价结算清单'!$P$2:$P$578)</f>
        <v>#VALUE!</v>
      </c>
    </row>
    <row r="446" ht="28" spans="1:9">
      <c r="A446" s="33" t="s">
        <v>2893</v>
      </c>
      <c r="B446" s="34" t="s">
        <v>1173</v>
      </c>
      <c r="C446" s="34" t="s">
        <v>2289</v>
      </c>
      <c r="D446" s="35" t="s">
        <v>1174</v>
      </c>
      <c r="E446" s="34" t="s">
        <v>90</v>
      </c>
      <c r="F446" s="38">
        <v>159</v>
      </c>
      <c r="G446" s="39" t="e">
        <f>SUMIF('[1]2.报价结算清单'!$F$2:$F$578,$A446,'[1]2.报价结算清单'!$L$2:$L$578)</f>
        <v>#VALUE!</v>
      </c>
      <c r="H446" s="39" t="e">
        <f>SUMIF('[1]2.报价结算清单'!$F$2:$F$578,$A446,'[1]2.报价结算清单'!$N$2:$N$578)</f>
        <v>#VALUE!</v>
      </c>
      <c r="I446" s="41" t="e">
        <f>SUMIF('[1]2.报价结算清单'!$F$2:$F$578,A446,'[1]2.报价结算清单'!$P$2:$P$578)</f>
        <v>#VALUE!</v>
      </c>
    </row>
    <row r="447" ht="28" spans="1:9">
      <c r="A447" s="33" t="s">
        <v>2894</v>
      </c>
      <c r="B447" s="34" t="s">
        <v>1556</v>
      </c>
      <c r="C447" s="34" t="s">
        <v>2289</v>
      </c>
      <c r="D447" s="35" t="s">
        <v>1557</v>
      </c>
      <c r="E447" s="34" t="s">
        <v>90</v>
      </c>
      <c r="F447" s="38">
        <v>159</v>
      </c>
      <c r="G447" s="39" t="e">
        <f>SUMIF('[1]2.报价结算清单'!$F$2:$F$578,$A447,'[1]2.报价结算清单'!$L$2:$L$578)</f>
        <v>#VALUE!</v>
      </c>
      <c r="H447" s="39" t="e">
        <f>SUMIF('[1]2.报价结算清单'!$F$2:$F$578,$A447,'[1]2.报价结算清单'!$N$2:$N$578)</f>
        <v>#VALUE!</v>
      </c>
      <c r="I447" s="41" t="e">
        <f>SUMIF('[1]2.报价结算清单'!$F$2:$F$578,A447,'[1]2.报价结算清单'!$P$2:$P$578)</f>
        <v>#VALUE!</v>
      </c>
    </row>
    <row r="448" ht="28" spans="1:9">
      <c r="A448" s="33" t="s">
        <v>2895</v>
      </c>
      <c r="B448" s="34" t="s">
        <v>1560</v>
      </c>
      <c r="C448" s="34" t="s">
        <v>2289</v>
      </c>
      <c r="D448" s="35" t="s">
        <v>1561</v>
      </c>
      <c r="E448" s="34" t="s">
        <v>90</v>
      </c>
      <c r="F448" s="38">
        <v>159</v>
      </c>
      <c r="G448" s="39" t="e">
        <f>SUMIF('[1]2.报价结算清单'!$F$2:$F$578,$A448,'[1]2.报价结算清单'!$L$2:$L$578)</f>
        <v>#VALUE!</v>
      </c>
      <c r="H448" s="39" t="e">
        <f>SUMIF('[1]2.报价结算清单'!$F$2:$F$578,$A448,'[1]2.报价结算清单'!$N$2:$N$578)</f>
        <v>#VALUE!</v>
      </c>
      <c r="I448" s="41" t="e">
        <f>SUMIF('[1]2.报价结算清单'!$F$2:$F$578,A448,'[1]2.报价结算清单'!$P$2:$P$578)</f>
        <v>#VALUE!</v>
      </c>
    </row>
    <row r="449" ht="28" spans="1:9">
      <c r="A449" s="33" t="s">
        <v>2896</v>
      </c>
      <c r="B449" s="34" t="s">
        <v>1978</v>
      </c>
      <c r="C449" s="34" t="s">
        <v>2289</v>
      </c>
      <c r="D449" s="35" t="s">
        <v>1979</v>
      </c>
      <c r="E449" s="34" t="s">
        <v>90</v>
      </c>
      <c r="F449" s="38">
        <v>159</v>
      </c>
      <c r="G449" s="39" t="e">
        <f>SUMIF('[1]2.报价结算清单'!$F$2:$F$578,$A449,'[1]2.报价结算清单'!$L$2:$L$578)</f>
        <v>#VALUE!</v>
      </c>
      <c r="H449" s="39" t="e">
        <f>SUMIF('[1]2.报价结算清单'!$F$2:$F$578,$A449,'[1]2.报价结算清单'!$N$2:$N$578)</f>
        <v>#VALUE!</v>
      </c>
      <c r="I449" s="41" t="e">
        <f>SUMIF('[1]2.报价结算清单'!$F$2:$F$578,A449,'[1]2.报价结算清单'!$P$2:$P$578)</f>
        <v>#VALUE!</v>
      </c>
    </row>
    <row r="450" ht="41" spans="1:9">
      <c r="A450" s="33" t="s">
        <v>2897</v>
      </c>
      <c r="B450" s="34" t="s">
        <v>780</v>
      </c>
      <c r="C450" s="34" t="s">
        <v>2289</v>
      </c>
      <c r="D450" s="35" t="s">
        <v>781</v>
      </c>
      <c r="E450" s="34" t="s">
        <v>30</v>
      </c>
      <c r="F450" s="38">
        <v>434.6</v>
      </c>
      <c r="G450" s="39" t="e">
        <f>SUMIF('[1]2.报价结算清单'!$F$2:$F$578,$A450,'[1]2.报价结算清单'!$L$2:$L$578)</f>
        <v>#VALUE!</v>
      </c>
      <c r="H450" s="39" t="e">
        <f>SUMIF('[1]2.报价结算清单'!$F$2:$F$578,$A450,'[1]2.报价结算清单'!$N$2:$N$578)</f>
        <v>#VALUE!</v>
      </c>
      <c r="I450" s="41" t="e">
        <f>SUMIF('[1]2.报价结算清单'!$F$2:$F$578,A450,'[1]2.报价结算清单'!$P$2:$P$578)</f>
        <v>#VALUE!</v>
      </c>
    </row>
    <row r="451" ht="41" spans="1:9">
      <c r="A451" s="33" t="s">
        <v>2898</v>
      </c>
      <c r="B451" s="34" t="s">
        <v>615</v>
      </c>
      <c r="C451" s="34" t="s">
        <v>2289</v>
      </c>
      <c r="D451" s="35" t="s">
        <v>616</v>
      </c>
      <c r="E451" s="34" t="s">
        <v>30</v>
      </c>
      <c r="F451" s="38">
        <v>316.67</v>
      </c>
      <c r="G451" s="39" t="e">
        <f>SUMIF('[1]2.报价结算清单'!$F$2:$F$578,$A451,'[1]2.报价结算清单'!$L$2:$L$578)</f>
        <v>#VALUE!</v>
      </c>
      <c r="H451" s="39" t="e">
        <f>SUMIF('[1]2.报价结算清单'!$F$2:$F$578,$A451,'[1]2.报价结算清单'!$N$2:$N$578)</f>
        <v>#VALUE!</v>
      </c>
      <c r="I451" s="41" t="e">
        <f>SUMIF('[1]2.报价结算清单'!$F$2:$F$578,A451,'[1]2.报价结算清单'!$P$2:$P$578)</f>
        <v>#VALUE!</v>
      </c>
    </row>
    <row r="452" ht="41" spans="1:9">
      <c r="A452" s="33" t="s">
        <v>2899</v>
      </c>
      <c r="B452" s="34" t="s">
        <v>28</v>
      </c>
      <c r="C452" s="34" t="s">
        <v>2289</v>
      </c>
      <c r="D452" s="35" t="s">
        <v>29</v>
      </c>
      <c r="E452" s="34" t="s">
        <v>30</v>
      </c>
      <c r="F452" s="38">
        <v>212</v>
      </c>
      <c r="G452" s="39" t="e">
        <f>SUMIF('[1]2.报价结算清单'!$F$2:$F$578,$A452,'[1]2.报价结算清单'!$L$2:$L$578)</f>
        <v>#VALUE!</v>
      </c>
      <c r="H452" s="39" t="e">
        <f>SUMIF('[1]2.报价结算清单'!$F$2:$F$578,$A452,'[1]2.报价结算清单'!$N$2:$N$578)</f>
        <v>#VALUE!</v>
      </c>
      <c r="I452" s="41" t="e">
        <f>SUMIF('[1]2.报价结算清单'!$F$2:$F$578,A452,'[1]2.报价结算清单'!$P$2:$P$578)</f>
        <v>#VALUE!</v>
      </c>
    </row>
    <row r="453" ht="41" spans="1:9">
      <c r="A453" s="33" t="s">
        <v>2900</v>
      </c>
      <c r="B453" s="34" t="s">
        <v>61</v>
      </c>
      <c r="C453" s="34" t="s">
        <v>2289</v>
      </c>
      <c r="D453" s="35" t="s">
        <v>62</v>
      </c>
      <c r="E453" s="34" t="s">
        <v>30</v>
      </c>
      <c r="F453" s="38">
        <v>180.2</v>
      </c>
      <c r="G453" s="39" t="e">
        <f>SUMIF('[1]2.报价结算清单'!$F$2:$F$578,$A453,'[1]2.报价结算清单'!$L$2:$L$578)</f>
        <v>#VALUE!</v>
      </c>
      <c r="H453" s="39" t="e">
        <f>SUMIF('[1]2.报价结算清单'!$F$2:$F$578,$A453,'[1]2.报价结算清单'!$N$2:$N$578)</f>
        <v>#VALUE!</v>
      </c>
      <c r="I453" s="41" t="e">
        <f>SUMIF('[1]2.报价结算清单'!$F$2:$F$578,A453,'[1]2.报价结算清单'!$P$2:$P$578)</f>
        <v>#VALUE!</v>
      </c>
    </row>
    <row r="454" ht="41" spans="1:9">
      <c r="A454" s="33" t="s">
        <v>2901</v>
      </c>
      <c r="B454" s="34" t="s">
        <v>1125</v>
      </c>
      <c r="C454" s="34" t="s">
        <v>2289</v>
      </c>
      <c r="D454" s="35" t="s">
        <v>1126</v>
      </c>
      <c r="E454" s="34" t="s">
        <v>30</v>
      </c>
      <c r="F454" s="38">
        <v>328.6</v>
      </c>
      <c r="G454" s="39" t="e">
        <f>SUMIF('[1]2.报价结算清单'!$F$2:$F$578,$A454,'[1]2.报价结算清单'!$L$2:$L$578)</f>
        <v>#VALUE!</v>
      </c>
      <c r="H454" s="39" t="e">
        <f>SUMIF('[1]2.报价结算清单'!$F$2:$F$578,$A454,'[1]2.报价结算清单'!$N$2:$N$578)</f>
        <v>#VALUE!</v>
      </c>
      <c r="I454" s="41" t="e">
        <f>SUMIF('[1]2.报价结算清单'!$F$2:$F$578,A454,'[1]2.报价结算清单'!$P$2:$P$578)</f>
        <v>#VALUE!</v>
      </c>
    </row>
    <row r="455" ht="41" spans="1:9">
      <c r="A455" s="33" t="s">
        <v>2902</v>
      </c>
      <c r="B455" s="34" t="s">
        <v>1813</v>
      </c>
      <c r="C455" s="34" t="s">
        <v>2289</v>
      </c>
      <c r="D455" s="35" t="s">
        <v>1814</v>
      </c>
      <c r="E455" s="34" t="s">
        <v>44</v>
      </c>
      <c r="F455" s="38">
        <v>103.88</v>
      </c>
      <c r="G455" s="39" t="e">
        <f>SUMIF('[1]2.报价结算清单'!$F$2:$F$578,$A455,'[1]2.报价结算清单'!$L$2:$L$578)</f>
        <v>#VALUE!</v>
      </c>
      <c r="H455" s="39" t="e">
        <f>SUMIF('[1]2.报价结算清单'!$F$2:$F$578,$A455,'[1]2.报价结算清单'!$N$2:$N$578)</f>
        <v>#VALUE!</v>
      </c>
      <c r="I455" s="41" t="e">
        <f>SUMIF('[1]2.报价结算清单'!$F$2:$F$578,A455,'[1]2.报价结算清单'!$P$2:$P$578)</f>
        <v>#VALUE!</v>
      </c>
    </row>
    <row r="456" ht="28" spans="1:9">
      <c r="A456" s="33" t="s">
        <v>2903</v>
      </c>
      <c r="B456" s="34" t="s">
        <v>1532</v>
      </c>
      <c r="C456" s="34" t="s">
        <v>2289</v>
      </c>
      <c r="D456" s="35" t="s">
        <v>1533</v>
      </c>
      <c r="E456" s="34" t="s">
        <v>30</v>
      </c>
      <c r="F456" s="38">
        <v>265</v>
      </c>
      <c r="G456" s="39" t="e">
        <f>SUMIF('[1]2.报价结算清单'!$F$2:$F$578,$A456,'[1]2.报价结算清单'!$L$2:$L$578)</f>
        <v>#VALUE!</v>
      </c>
      <c r="H456" s="39" t="e">
        <f>SUMIF('[1]2.报价结算清单'!$F$2:$F$578,$A456,'[1]2.报价结算清单'!$N$2:$N$578)</f>
        <v>#VALUE!</v>
      </c>
      <c r="I456" s="41" t="e">
        <f>SUMIF('[1]2.报价结算清单'!$F$2:$F$578,A456,'[1]2.报价结算清单'!$P$2:$P$578)</f>
        <v>#VALUE!</v>
      </c>
    </row>
    <row r="457" ht="14" spans="1:9">
      <c r="A457" s="33" t="s">
        <v>2904</v>
      </c>
      <c r="B457" s="34" t="s">
        <v>1628</v>
      </c>
      <c r="C457" s="34" t="s">
        <v>2289</v>
      </c>
      <c r="D457" s="35" t="s">
        <v>1629</v>
      </c>
      <c r="E457" s="34" t="s">
        <v>30</v>
      </c>
      <c r="F457" s="38">
        <v>477</v>
      </c>
      <c r="G457" s="39" t="e">
        <f>SUMIF('[1]2.报价结算清单'!$F$2:$F$578,$A457,'[1]2.报价结算清单'!$L$2:$L$578)</f>
        <v>#VALUE!</v>
      </c>
      <c r="H457" s="39" t="e">
        <f>SUMIF('[1]2.报价结算清单'!$F$2:$F$578,$A457,'[1]2.报价结算清单'!$N$2:$N$578)</f>
        <v>#VALUE!</v>
      </c>
      <c r="I457" s="41" t="e">
        <f>SUMIF('[1]2.报价结算清单'!$F$2:$F$578,A457,'[1]2.报价结算清单'!$P$2:$P$578)</f>
        <v>#VALUE!</v>
      </c>
    </row>
    <row r="458" ht="14" spans="1:9">
      <c r="A458" s="33" t="s">
        <v>2905</v>
      </c>
      <c r="B458" s="34" t="s">
        <v>924</v>
      </c>
      <c r="C458" s="34" t="s">
        <v>2289</v>
      </c>
      <c r="D458" s="35" t="s">
        <v>925</v>
      </c>
      <c r="E458" s="34" t="s">
        <v>30</v>
      </c>
      <c r="F458" s="38">
        <v>1166</v>
      </c>
      <c r="G458" s="39" t="e">
        <f>SUMIF('[1]2.报价结算清单'!$F$2:$F$578,$A458,'[1]2.报价结算清单'!$L$2:$L$578)</f>
        <v>#VALUE!</v>
      </c>
      <c r="H458" s="39" t="e">
        <f>SUMIF('[1]2.报价结算清单'!$F$2:$F$578,$A458,'[1]2.报价结算清单'!$N$2:$N$578)</f>
        <v>#VALUE!</v>
      </c>
      <c r="I458" s="41" t="e">
        <f>SUMIF('[1]2.报价结算清单'!$F$2:$F$578,A458,'[1]2.报价结算清单'!$P$2:$P$578)</f>
        <v>#VALUE!</v>
      </c>
    </row>
    <row r="459" ht="14" spans="1:9">
      <c r="A459" s="33" t="s">
        <v>2906</v>
      </c>
      <c r="B459" s="34" t="s">
        <v>1185</v>
      </c>
      <c r="C459" s="34" t="s">
        <v>2289</v>
      </c>
      <c r="D459" s="35" t="s">
        <v>1186</v>
      </c>
      <c r="E459" s="34" t="s">
        <v>30</v>
      </c>
      <c r="F459" s="38">
        <v>233.2</v>
      </c>
      <c r="G459" s="39" t="e">
        <f>SUMIF('[1]2.报价结算清单'!$F$2:$F$578,$A459,'[1]2.报价结算清单'!$L$2:$L$578)</f>
        <v>#VALUE!</v>
      </c>
      <c r="H459" s="39" t="e">
        <f>SUMIF('[1]2.报价结算清单'!$F$2:$F$578,$A459,'[1]2.报价结算清单'!$N$2:$N$578)</f>
        <v>#VALUE!</v>
      </c>
      <c r="I459" s="41" t="e">
        <f>SUMIF('[1]2.报价结算清单'!$F$2:$F$578,A459,'[1]2.报价结算清单'!$P$2:$P$578)</f>
        <v>#VALUE!</v>
      </c>
    </row>
    <row r="460" ht="14" spans="1:9">
      <c r="A460" s="33" t="s">
        <v>2907</v>
      </c>
      <c r="B460" s="34" t="s">
        <v>1805</v>
      </c>
      <c r="C460" s="34" t="s">
        <v>2289</v>
      </c>
      <c r="D460" s="35" t="s">
        <v>1806</v>
      </c>
      <c r="E460" s="34" t="s">
        <v>30</v>
      </c>
      <c r="F460" s="38">
        <v>530</v>
      </c>
      <c r="G460" s="39" t="e">
        <f>SUMIF('[1]2.报价结算清单'!$F$2:$F$578,$A460,'[1]2.报价结算清单'!$L$2:$L$578)</f>
        <v>#VALUE!</v>
      </c>
      <c r="H460" s="39" t="e">
        <f>SUMIF('[1]2.报价结算清单'!$F$2:$F$578,$A460,'[1]2.报价结算清单'!$N$2:$N$578)</f>
        <v>#VALUE!</v>
      </c>
      <c r="I460" s="41" t="e">
        <f>SUMIF('[1]2.报价结算清单'!$F$2:$F$578,A460,'[1]2.报价结算清单'!$P$2:$P$578)</f>
        <v>#VALUE!</v>
      </c>
    </row>
    <row r="461" ht="14" spans="1:9">
      <c r="A461" s="33" t="s">
        <v>2908</v>
      </c>
      <c r="B461" s="34" t="s">
        <v>219</v>
      </c>
      <c r="C461" s="34" t="s">
        <v>2289</v>
      </c>
      <c r="D461" s="35" t="s">
        <v>220</v>
      </c>
      <c r="E461" s="34" t="s">
        <v>95</v>
      </c>
      <c r="F461" s="38">
        <v>530</v>
      </c>
      <c r="G461" s="39" t="e">
        <f>SUMIF('[1]2.报价结算清单'!$F$2:$F$578,$A461,'[1]2.报价结算清单'!$L$2:$L$578)</f>
        <v>#VALUE!</v>
      </c>
      <c r="H461" s="39" t="e">
        <f>SUMIF('[1]2.报价结算清单'!$F$2:$F$578,$A461,'[1]2.报价结算清单'!$N$2:$N$578)</f>
        <v>#VALUE!</v>
      </c>
      <c r="I461" s="41" t="e">
        <f>SUMIF('[1]2.报价结算清单'!$F$2:$F$578,A461,'[1]2.报价结算清单'!$P$2:$P$578)</f>
        <v>#VALUE!</v>
      </c>
    </row>
    <row r="462" ht="14" spans="1:9">
      <c r="A462" s="33" t="s">
        <v>2909</v>
      </c>
      <c r="B462" s="34" t="s">
        <v>329</v>
      </c>
      <c r="C462" s="34" t="s">
        <v>2289</v>
      </c>
      <c r="D462" s="35" t="s">
        <v>330</v>
      </c>
      <c r="E462" s="34" t="s">
        <v>95</v>
      </c>
      <c r="F462" s="38">
        <v>1908</v>
      </c>
      <c r="G462" s="39" t="e">
        <f>SUMIF('[1]2.报价结算清单'!$F$2:$F$578,$A462,'[1]2.报价结算清单'!$L$2:$L$578)</f>
        <v>#VALUE!</v>
      </c>
      <c r="H462" s="39" t="e">
        <f>SUMIF('[1]2.报价结算清单'!$F$2:$F$578,$A462,'[1]2.报价结算清单'!$N$2:$N$578)</f>
        <v>#VALUE!</v>
      </c>
      <c r="I462" s="41" t="e">
        <f>SUMIF('[1]2.报价结算清单'!$F$2:$F$578,A462,'[1]2.报价结算清单'!$P$2:$P$578)</f>
        <v>#VALUE!</v>
      </c>
    </row>
    <row r="463" ht="14" spans="1:9">
      <c r="A463" s="33" t="s">
        <v>2910</v>
      </c>
      <c r="B463" s="34" t="s">
        <v>2130</v>
      </c>
      <c r="C463" s="34" t="s">
        <v>2289</v>
      </c>
      <c r="D463" s="35" t="s">
        <v>2131</v>
      </c>
      <c r="E463" s="34" t="s">
        <v>95</v>
      </c>
      <c r="F463" s="38">
        <v>530</v>
      </c>
      <c r="G463" s="39" t="e">
        <f>SUMIF('[1]2.报价结算清单'!$F$2:$F$578,$A463,'[1]2.报价结算清单'!$L$2:$L$578)</f>
        <v>#VALUE!</v>
      </c>
      <c r="H463" s="39" t="e">
        <f>SUMIF('[1]2.报价结算清单'!$F$2:$F$578,$A463,'[1]2.报价结算清单'!$N$2:$N$578)</f>
        <v>#VALUE!</v>
      </c>
      <c r="I463" s="41" t="e">
        <f>SUMIF('[1]2.报价结算清单'!$F$2:$F$578,A463,'[1]2.报价结算清单'!$P$2:$P$578)</f>
        <v>#VALUE!</v>
      </c>
    </row>
    <row r="464" ht="14" spans="1:9">
      <c r="A464" s="33" t="s">
        <v>2911</v>
      </c>
      <c r="B464" s="34" t="s">
        <v>1941</v>
      </c>
      <c r="C464" s="34" t="s">
        <v>2289</v>
      </c>
      <c r="D464" s="35" t="s">
        <v>1942</v>
      </c>
      <c r="E464" s="34" t="s">
        <v>95</v>
      </c>
      <c r="F464" s="38">
        <v>174.9</v>
      </c>
      <c r="G464" s="39" t="e">
        <f>SUMIF('[1]2.报价结算清单'!$F$2:$F$578,$A464,'[1]2.报价结算清单'!$L$2:$L$578)</f>
        <v>#VALUE!</v>
      </c>
      <c r="H464" s="39" t="e">
        <f>SUMIF('[1]2.报价结算清单'!$F$2:$F$578,$A464,'[1]2.报价结算清单'!$N$2:$N$578)</f>
        <v>#VALUE!</v>
      </c>
      <c r="I464" s="41" t="e">
        <f>SUMIF('[1]2.报价结算清单'!$F$2:$F$578,A464,'[1]2.报价结算清单'!$P$2:$P$578)</f>
        <v>#VALUE!</v>
      </c>
    </row>
    <row r="465" ht="14" spans="1:9">
      <c r="A465" s="33" t="s">
        <v>2912</v>
      </c>
      <c r="B465" s="34" t="s">
        <v>1696</v>
      </c>
      <c r="C465" s="34" t="s">
        <v>2289</v>
      </c>
      <c r="D465" s="35" t="s">
        <v>1697</v>
      </c>
      <c r="E465" s="34" t="s">
        <v>95</v>
      </c>
      <c r="F465" s="38">
        <v>174.9</v>
      </c>
      <c r="G465" s="39" t="e">
        <f>SUMIF('[1]2.报价结算清单'!$F$2:$F$578,$A465,'[1]2.报价结算清单'!$L$2:$L$578)</f>
        <v>#VALUE!</v>
      </c>
      <c r="H465" s="39" t="e">
        <f>SUMIF('[1]2.报价结算清单'!$F$2:$F$578,$A465,'[1]2.报价结算清单'!$N$2:$N$578)</f>
        <v>#VALUE!</v>
      </c>
      <c r="I465" s="41" t="e">
        <f>SUMIF('[1]2.报价结算清单'!$F$2:$F$578,A465,'[1]2.报价结算清单'!$P$2:$P$578)</f>
        <v>#VALUE!</v>
      </c>
    </row>
    <row r="466" ht="14" spans="1:9">
      <c r="A466" s="33" t="s">
        <v>2913</v>
      </c>
      <c r="B466" s="34" t="s">
        <v>1161</v>
      </c>
      <c r="C466" s="34" t="s">
        <v>2289</v>
      </c>
      <c r="D466" s="35" t="s">
        <v>1162</v>
      </c>
      <c r="E466" s="34" t="s">
        <v>95</v>
      </c>
      <c r="F466" s="38">
        <v>424</v>
      </c>
      <c r="G466" s="39" t="e">
        <f>SUMIF('[1]2.报价结算清单'!$F$2:$F$578,$A466,'[1]2.报价结算清单'!$L$2:$L$578)</f>
        <v>#VALUE!</v>
      </c>
      <c r="H466" s="39" t="e">
        <f>SUMIF('[1]2.报价结算清单'!$F$2:$F$578,$A466,'[1]2.报价结算清单'!$N$2:$N$578)</f>
        <v>#VALUE!</v>
      </c>
      <c r="I466" s="41" t="e">
        <f>SUMIF('[1]2.报价结算清单'!$F$2:$F$578,A466,'[1]2.报价结算清单'!$P$2:$P$578)</f>
        <v>#VALUE!</v>
      </c>
    </row>
    <row r="467" ht="14" spans="1:9">
      <c r="A467" s="33" t="s">
        <v>2914</v>
      </c>
      <c r="B467" s="34" t="s">
        <v>1358</v>
      </c>
      <c r="C467" s="34" t="s">
        <v>2289</v>
      </c>
      <c r="D467" s="35" t="s">
        <v>1359</v>
      </c>
      <c r="E467" s="34" t="s">
        <v>95</v>
      </c>
      <c r="F467" s="38">
        <v>477</v>
      </c>
      <c r="G467" s="39" t="e">
        <f>SUMIF('[1]2.报价结算清单'!$F$2:$F$578,$A467,'[1]2.报价结算清单'!$L$2:$L$578)</f>
        <v>#VALUE!</v>
      </c>
      <c r="H467" s="39" t="e">
        <f>SUMIF('[1]2.报价结算清单'!$F$2:$F$578,$A467,'[1]2.报价结算清单'!$N$2:$N$578)</f>
        <v>#VALUE!</v>
      </c>
      <c r="I467" s="41" t="e">
        <f>SUMIF('[1]2.报价结算清单'!$F$2:$F$578,A467,'[1]2.报价结算清单'!$P$2:$P$578)</f>
        <v>#VALUE!</v>
      </c>
    </row>
    <row r="468" ht="14" spans="1:9">
      <c r="A468" s="33" t="s">
        <v>2915</v>
      </c>
      <c r="B468" s="34" t="s">
        <v>2190</v>
      </c>
      <c r="C468" s="34" t="s">
        <v>2289</v>
      </c>
      <c r="D468" s="35" t="s">
        <v>2191</v>
      </c>
      <c r="E468" s="34" t="s">
        <v>95</v>
      </c>
      <c r="F468" s="38">
        <v>4770</v>
      </c>
      <c r="G468" s="39" t="e">
        <f>SUMIF('[1]2.报价结算清单'!$F$2:$F$578,$A468,'[1]2.报价结算清单'!$L$2:$L$578)</f>
        <v>#VALUE!</v>
      </c>
      <c r="H468" s="39" t="e">
        <f>SUMIF('[1]2.报价结算清单'!$F$2:$F$578,$A468,'[1]2.报价结算清单'!$N$2:$N$578)</f>
        <v>#VALUE!</v>
      </c>
      <c r="I468" s="41" t="e">
        <f>SUMIF('[1]2.报价结算清单'!$F$2:$F$578,A468,'[1]2.报价结算清单'!$P$2:$P$578)</f>
        <v>#VALUE!</v>
      </c>
    </row>
    <row r="469" ht="14" spans="1:9">
      <c r="A469" s="33" t="s">
        <v>2916</v>
      </c>
      <c r="B469" s="34" t="s">
        <v>1994</v>
      </c>
      <c r="C469" s="34" t="s">
        <v>2289</v>
      </c>
      <c r="D469" s="35" t="s">
        <v>1995</v>
      </c>
      <c r="E469" s="34" t="s">
        <v>95</v>
      </c>
      <c r="F469" s="38">
        <v>1908</v>
      </c>
      <c r="G469" s="39" t="e">
        <f>SUMIF('[1]2.报价结算清单'!$F$2:$F$578,$A469,'[1]2.报价结算清单'!$L$2:$L$578)</f>
        <v>#VALUE!</v>
      </c>
      <c r="H469" s="39" t="e">
        <f>SUMIF('[1]2.报价结算清单'!$F$2:$F$578,$A469,'[1]2.报价结算清单'!$N$2:$N$578)</f>
        <v>#VALUE!</v>
      </c>
      <c r="I469" s="41" t="e">
        <f>SUMIF('[1]2.报价结算清单'!$F$2:$F$578,A469,'[1]2.报价结算清单'!$P$2:$P$578)</f>
        <v>#VALUE!</v>
      </c>
    </row>
    <row r="470" ht="14" spans="1:9">
      <c r="A470" s="33" t="s">
        <v>2917</v>
      </c>
      <c r="B470" s="34" t="s">
        <v>1793</v>
      </c>
      <c r="C470" s="34" t="s">
        <v>2289</v>
      </c>
      <c r="D470" s="35" t="s">
        <v>1794</v>
      </c>
      <c r="E470" s="34" t="s">
        <v>1355</v>
      </c>
      <c r="F470" s="38">
        <v>4028</v>
      </c>
      <c r="G470" s="39" t="e">
        <f>SUMIF('[1]2.报价结算清单'!$F$2:$F$578,$A470,'[1]2.报价结算清单'!$L$2:$L$578)</f>
        <v>#VALUE!</v>
      </c>
      <c r="H470" s="39" t="e">
        <f>SUMIF('[1]2.报价结算清单'!$F$2:$F$578,$A470,'[1]2.报价结算清单'!$N$2:$N$578)</f>
        <v>#VALUE!</v>
      </c>
      <c r="I470" s="41" t="e">
        <f>SUMIF('[1]2.报价结算清单'!$F$2:$F$578,A470,'[1]2.报价结算清单'!$P$2:$P$578)</f>
        <v>#VALUE!</v>
      </c>
    </row>
    <row r="471" ht="14" spans="1:9">
      <c r="A471" s="33" t="s">
        <v>2918</v>
      </c>
      <c r="B471" s="34" t="s">
        <v>1353</v>
      </c>
      <c r="C471" s="34" t="s">
        <v>2289</v>
      </c>
      <c r="D471" s="35" t="s">
        <v>1354</v>
      </c>
      <c r="E471" s="34" t="s">
        <v>1355</v>
      </c>
      <c r="F471" s="38">
        <v>4500</v>
      </c>
      <c r="G471" s="39" t="e">
        <f>SUMIF('[1]2.报价结算清单'!$F$2:$F$578,$A471,'[1]2.报价结算清单'!$L$2:$L$578)</f>
        <v>#VALUE!</v>
      </c>
      <c r="H471" s="39" t="e">
        <f>SUMIF('[1]2.报价结算清单'!$F$2:$F$578,$A471,'[1]2.报价结算清单'!$N$2:$N$578)</f>
        <v>#VALUE!</v>
      </c>
      <c r="I471" s="41" t="e">
        <f>SUMIF('[1]2.报价结算清单'!$F$2:$F$578,A471,'[1]2.报价结算清单'!$P$2:$P$578)</f>
        <v>#VALUE!</v>
      </c>
    </row>
    <row r="472" ht="14" spans="1:9">
      <c r="A472" s="33" t="s">
        <v>2919</v>
      </c>
      <c r="B472" s="34" t="s">
        <v>2074</v>
      </c>
      <c r="C472" s="34" t="s">
        <v>2289</v>
      </c>
      <c r="D472" s="35" t="s">
        <v>2075</v>
      </c>
      <c r="E472" s="34" t="s">
        <v>1355</v>
      </c>
      <c r="F472" s="38">
        <v>6000</v>
      </c>
      <c r="G472" s="39" t="e">
        <f>SUMIF('[1]2.报价结算清单'!$F$2:$F$578,$A472,'[1]2.报价结算清单'!$L$2:$L$578)</f>
        <v>#VALUE!</v>
      </c>
      <c r="H472" s="39" t="e">
        <f>SUMIF('[1]2.报价结算清单'!$F$2:$F$578,$A472,'[1]2.报价结算清单'!$N$2:$N$578)</f>
        <v>#VALUE!</v>
      </c>
      <c r="I472" s="41" t="e">
        <f>SUMIF('[1]2.报价结算清单'!$F$2:$F$578,A472,'[1]2.报价结算清单'!$P$2:$P$578)</f>
        <v>#VALUE!</v>
      </c>
    </row>
    <row r="473" ht="14" spans="1:9">
      <c r="A473" s="33" t="s">
        <v>2920</v>
      </c>
      <c r="B473" s="34" t="s">
        <v>93</v>
      </c>
      <c r="C473" s="34" t="s">
        <v>2289</v>
      </c>
      <c r="D473" s="35" t="s">
        <v>94</v>
      </c>
      <c r="E473" s="34" t="s">
        <v>95</v>
      </c>
      <c r="F473" s="38">
        <v>3180</v>
      </c>
      <c r="G473" s="39" t="e">
        <f>SUMIF('[1]2.报价结算清单'!$F$2:$F$578,$A473,'[1]2.报价结算清单'!$L$2:$L$578)</f>
        <v>#VALUE!</v>
      </c>
      <c r="H473" s="39" t="e">
        <f>SUMIF('[1]2.报价结算清单'!$F$2:$F$578,$A473,'[1]2.报价结算清单'!$N$2:$N$578)</f>
        <v>#VALUE!</v>
      </c>
      <c r="I473" s="41" t="e">
        <f>SUMIF('[1]2.报价结算清单'!$F$2:$F$578,A473,'[1]2.报价结算清单'!$P$2:$P$578)</f>
        <v>#VALUE!</v>
      </c>
    </row>
    <row r="474" ht="14" spans="1:9">
      <c r="A474" s="33" t="s">
        <v>2921</v>
      </c>
      <c r="B474" s="34" t="s">
        <v>1395</v>
      </c>
      <c r="C474" s="34" t="s">
        <v>2289</v>
      </c>
      <c r="D474" s="35" t="s">
        <v>1396</v>
      </c>
      <c r="E474" s="34" t="s">
        <v>95</v>
      </c>
      <c r="F474" s="38">
        <v>4750</v>
      </c>
      <c r="G474" s="39" t="e">
        <f>SUMIF('[1]2.报价结算清单'!$F$2:$F$578,$A474,'[1]2.报价结算清单'!$L$2:$L$578)</f>
        <v>#VALUE!</v>
      </c>
      <c r="H474" s="39" t="e">
        <f>SUMIF('[1]2.报价结算清单'!$F$2:$F$578,$A474,'[1]2.报价结算清单'!$N$2:$N$578)</f>
        <v>#VALUE!</v>
      </c>
      <c r="I474" s="41" t="e">
        <f>SUMIF('[1]2.报价结算清单'!$F$2:$F$578,A474,'[1]2.报价结算清单'!$P$2:$P$578)</f>
        <v>#VALUE!</v>
      </c>
    </row>
    <row r="475" ht="14" spans="1:9">
      <c r="A475" s="33" t="s">
        <v>2922</v>
      </c>
      <c r="B475" s="34" t="s">
        <v>1029</v>
      </c>
      <c r="C475" s="34" t="s">
        <v>2289</v>
      </c>
      <c r="D475" s="35" t="s">
        <v>1030</v>
      </c>
      <c r="E475" s="34" t="s">
        <v>95</v>
      </c>
      <c r="F475" s="38">
        <v>153.7</v>
      </c>
      <c r="G475" s="39" t="e">
        <f>SUMIF('[1]2.报价结算清单'!$F$2:$F$578,$A475,'[1]2.报价结算清单'!$L$2:$L$578)</f>
        <v>#VALUE!</v>
      </c>
      <c r="H475" s="39" t="e">
        <f>SUMIF('[1]2.报价结算清单'!$F$2:$F$578,$A475,'[1]2.报价结算清单'!$N$2:$N$578)</f>
        <v>#VALUE!</v>
      </c>
      <c r="I475" s="41" t="e">
        <f>SUMIF('[1]2.报价结算清单'!$F$2:$F$578,A475,'[1]2.报价结算清单'!$P$2:$P$578)</f>
        <v>#VALUE!</v>
      </c>
    </row>
    <row r="476" ht="14" spans="1:9">
      <c r="A476" s="33" t="s">
        <v>2923</v>
      </c>
      <c r="B476" s="34" t="s">
        <v>611</v>
      </c>
      <c r="C476" s="34" t="s">
        <v>2289</v>
      </c>
      <c r="D476" s="35" t="s">
        <v>612</v>
      </c>
      <c r="E476" s="34" t="s">
        <v>95</v>
      </c>
      <c r="F476" s="38">
        <v>700</v>
      </c>
      <c r="G476" s="39" t="e">
        <f>SUMIF('[1]2.报价结算清单'!$F$2:$F$578,$A476,'[1]2.报价结算清单'!$L$2:$L$578)</f>
        <v>#VALUE!</v>
      </c>
      <c r="H476" s="39" t="e">
        <f>SUMIF('[1]2.报价结算清单'!$F$2:$F$578,$A476,'[1]2.报价结算清单'!$N$2:$N$578)</f>
        <v>#VALUE!</v>
      </c>
      <c r="I476" s="41" t="e">
        <f>SUMIF('[1]2.报价结算清单'!$F$2:$F$578,A476,'[1]2.报价结算清单'!$P$2:$P$578)</f>
        <v>#VALUE!</v>
      </c>
    </row>
    <row r="477" ht="14" spans="1:9">
      <c r="A477" s="33" t="s">
        <v>2924</v>
      </c>
      <c r="B477" s="34" t="s">
        <v>2199</v>
      </c>
      <c r="C477" s="34" t="s">
        <v>2289</v>
      </c>
      <c r="D477" s="35" t="s">
        <v>2200</v>
      </c>
      <c r="E477" s="34" t="s">
        <v>95</v>
      </c>
      <c r="F477" s="38">
        <v>318</v>
      </c>
      <c r="G477" s="39" t="e">
        <f>SUMIF('[1]2.报价结算清单'!$F$2:$F$578,$A477,'[1]2.报价结算清单'!$L$2:$L$578)</f>
        <v>#VALUE!</v>
      </c>
      <c r="H477" s="39" t="e">
        <f>SUMIF('[1]2.报价结算清单'!$F$2:$F$578,$A477,'[1]2.报价结算清单'!$N$2:$N$578)</f>
        <v>#VALUE!</v>
      </c>
      <c r="I477" s="41" t="e">
        <f>SUMIF('[1]2.报价结算清单'!$F$2:$F$578,A477,'[1]2.报价结算清单'!$P$2:$P$578)</f>
        <v>#VALUE!</v>
      </c>
    </row>
    <row r="478" ht="14" spans="1:9">
      <c r="A478" s="33" t="s">
        <v>2925</v>
      </c>
      <c r="B478" s="34" t="s">
        <v>2223</v>
      </c>
      <c r="C478" s="34" t="s">
        <v>2289</v>
      </c>
      <c r="D478" s="35" t="s">
        <v>2224</v>
      </c>
      <c r="E478" s="34" t="s">
        <v>95</v>
      </c>
      <c r="F478" s="38">
        <v>1590</v>
      </c>
      <c r="G478" s="39" t="e">
        <f>SUMIF('[1]2.报价结算清单'!$F$2:$F$578,$A478,'[1]2.报价结算清单'!$L$2:$L$578)</f>
        <v>#VALUE!</v>
      </c>
      <c r="H478" s="39" t="e">
        <f>SUMIF('[1]2.报价结算清单'!$F$2:$F$578,$A478,'[1]2.报价结算清单'!$N$2:$N$578)</f>
        <v>#VALUE!</v>
      </c>
      <c r="I478" s="41" t="e">
        <f>SUMIF('[1]2.报价结算清单'!$F$2:$F$578,A478,'[1]2.报价结算清单'!$P$2:$P$578)</f>
        <v>#VALUE!</v>
      </c>
    </row>
    <row r="479" ht="14" spans="1:9">
      <c r="A479" s="33" t="s">
        <v>2926</v>
      </c>
      <c r="B479" s="34" t="s">
        <v>65</v>
      </c>
      <c r="C479" s="34" t="s">
        <v>2289</v>
      </c>
      <c r="D479" s="35" t="s">
        <v>66</v>
      </c>
      <c r="E479" s="34" t="s">
        <v>67</v>
      </c>
      <c r="F479" s="38">
        <v>0.11</v>
      </c>
      <c r="G479" s="39" t="e">
        <f>SUMIF('[1]2.报价结算清单'!$F$2:$F$578,$A479,'[1]2.报价结算清单'!$L$2:$L$578)</f>
        <v>#VALUE!</v>
      </c>
      <c r="H479" s="39" t="e">
        <f>SUMIF('[1]2.报价结算清单'!$F$2:$F$578,$A479,'[1]2.报价结算清单'!$N$2:$N$578)</f>
        <v>#VALUE!</v>
      </c>
      <c r="I479" s="41" t="e">
        <f>SUMIF('[1]2.报价结算清单'!$F$2:$F$578,A479,'[1]2.报价结算清单'!$P$2:$P$578)</f>
        <v>#VALUE!</v>
      </c>
    </row>
    <row r="480" ht="14" spans="1:9">
      <c r="A480" s="33" t="s">
        <v>2927</v>
      </c>
      <c r="B480" s="34" t="s">
        <v>644</v>
      </c>
      <c r="C480" s="34" t="s">
        <v>2292</v>
      </c>
      <c r="D480" s="35" t="s">
        <v>645</v>
      </c>
      <c r="E480" s="34" t="s">
        <v>400</v>
      </c>
      <c r="F480" s="38">
        <v>416.67</v>
      </c>
      <c r="G480" s="39" t="e">
        <f>SUMIF('[1]2.报价结算清单'!$F$2:$F$578,$A480,'[1]2.报价结算清单'!$L$2:$L$578)</f>
        <v>#VALUE!</v>
      </c>
      <c r="H480" s="39" t="e">
        <f>SUMIF('[1]2.报价结算清单'!$F$2:$F$578,$A480,'[1]2.报价结算清单'!$N$2:$N$578)</f>
        <v>#VALUE!</v>
      </c>
      <c r="I480" s="41" t="e">
        <f>SUMIF('[1]2.报价结算清单'!$F$2:$F$578,A480,'[1]2.报价结算清单'!$P$2:$P$578)</f>
        <v>#VALUE!</v>
      </c>
    </row>
    <row r="481" ht="14" spans="1:9">
      <c r="A481" s="33" t="s">
        <v>2928</v>
      </c>
      <c r="B481" s="34" t="s">
        <v>1269</v>
      </c>
      <c r="C481" s="34" t="s">
        <v>2292</v>
      </c>
      <c r="D481" s="35" t="s">
        <v>1270</v>
      </c>
      <c r="E481" s="34" t="s">
        <v>400</v>
      </c>
      <c r="F481" s="38">
        <v>1060</v>
      </c>
      <c r="G481" s="39" t="e">
        <f>SUMIF('[1]2.报价结算清单'!$F$2:$F$578,$A481,'[1]2.报价结算清单'!$L$2:$L$578)</f>
        <v>#VALUE!</v>
      </c>
      <c r="H481" s="39" t="e">
        <f>SUMIF('[1]2.报价结算清单'!$F$2:$F$578,$A481,'[1]2.报价结算清单'!$N$2:$N$578)</f>
        <v>#VALUE!</v>
      </c>
      <c r="I481" s="41" t="e">
        <f>SUMIF('[1]2.报价结算清单'!$F$2:$F$578,A481,'[1]2.报价结算清单'!$P$2:$P$578)</f>
        <v>#VALUE!</v>
      </c>
    </row>
    <row r="482" ht="14" spans="1:9">
      <c r="A482" s="33" t="s">
        <v>2929</v>
      </c>
      <c r="B482" s="34" t="s">
        <v>1544</v>
      </c>
      <c r="C482" s="34" t="s">
        <v>2292</v>
      </c>
      <c r="D482" s="35" t="s">
        <v>1545</v>
      </c>
      <c r="E482" s="34" t="s">
        <v>400</v>
      </c>
      <c r="F482" s="38">
        <v>516.67</v>
      </c>
      <c r="G482" s="39" t="e">
        <f>SUMIF('[1]2.报价结算清单'!$F$2:$F$578,$A482,'[1]2.报价结算清单'!$L$2:$L$578)</f>
        <v>#VALUE!</v>
      </c>
      <c r="H482" s="39" t="e">
        <f>SUMIF('[1]2.报价结算清单'!$F$2:$F$578,$A482,'[1]2.报价结算清单'!$N$2:$N$578)</f>
        <v>#VALUE!</v>
      </c>
      <c r="I482" s="41" t="e">
        <f>SUMIF('[1]2.报价结算清单'!$F$2:$F$578,A482,'[1]2.报价结算清单'!$P$2:$P$578)</f>
        <v>#VALUE!</v>
      </c>
    </row>
    <row r="483" ht="14" spans="1:9">
      <c r="A483" s="33" t="s">
        <v>2930</v>
      </c>
      <c r="B483" s="34" t="s">
        <v>2042</v>
      </c>
      <c r="C483" s="34" t="s">
        <v>2292</v>
      </c>
      <c r="D483" s="35" t="s">
        <v>2043</v>
      </c>
      <c r="E483" s="34" t="s">
        <v>400</v>
      </c>
      <c r="F483" s="38">
        <v>1484</v>
      </c>
      <c r="G483" s="39" t="e">
        <f>SUMIF('[1]2.报价结算清单'!$F$2:$F$578,$A483,'[1]2.报价结算清单'!$L$2:$L$578)</f>
        <v>#VALUE!</v>
      </c>
      <c r="H483" s="39" t="e">
        <f>SUMIF('[1]2.报价结算清单'!$F$2:$F$578,$A483,'[1]2.报价结算清单'!$N$2:$N$578)</f>
        <v>#VALUE!</v>
      </c>
      <c r="I483" s="41" t="e">
        <f>SUMIF('[1]2.报价结算清单'!$F$2:$F$578,A483,'[1]2.报价结算清单'!$P$2:$P$578)</f>
        <v>#VALUE!</v>
      </c>
    </row>
    <row r="484" ht="28" spans="1:9">
      <c r="A484" s="33" t="s">
        <v>2931</v>
      </c>
      <c r="B484" s="34" t="s">
        <v>2194</v>
      </c>
      <c r="C484" s="34" t="s">
        <v>2292</v>
      </c>
      <c r="D484" s="35" t="s">
        <v>2195</v>
      </c>
      <c r="E484" s="34" t="s">
        <v>2196</v>
      </c>
      <c r="F484" s="38">
        <v>260</v>
      </c>
      <c r="G484" s="39" t="e">
        <f>SUMIF('[1]2.报价结算清单'!$F$2:$F$578,$A484,'[1]2.报价结算清单'!$L$2:$L$578)</f>
        <v>#VALUE!</v>
      </c>
      <c r="H484" s="39" t="e">
        <f>SUMIF('[1]2.报价结算清单'!$F$2:$F$578,$A484,'[1]2.报价结算清单'!$N$2:$N$578)</f>
        <v>#VALUE!</v>
      </c>
      <c r="I484" s="41" t="e">
        <f>SUMIF('[1]2.报价结算清单'!$F$2:$F$578,A484,'[1]2.报价结算清单'!$P$2:$P$578)</f>
        <v>#VALUE!</v>
      </c>
    </row>
    <row r="485" ht="28" spans="1:9">
      <c r="A485" s="33" t="s">
        <v>2932</v>
      </c>
      <c r="B485" s="34" t="s">
        <v>840</v>
      </c>
      <c r="C485" s="34" t="s">
        <v>2292</v>
      </c>
      <c r="D485" s="35" t="s">
        <v>841</v>
      </c>
      <c r="E485" s="34" t="s">
        <v>67</v>
      </c>
      <c r="F485" s="38">
        <v>2400</v>
      </c>
      <c r="G485" s="39" t="e">
        <f>SUMIF('[1]2.报价结算清单'!$F$2:$F$578,$A485,'[1]2.报价结算清单'!$L$2:$L$578)</f>
        <v>#VALUE!</v>
      </c>
      <c r="H485" s="39" t="e">
        <f>SUMIF('[1]2.报价结算清单'!$F$2:$F$578,$A485,'[1]2.报价结算清单'!$N$2:$N$578)</f>
        <v>#VALUE!</v>
      </c>
      <c r="I485" s="41" t="e">
        <f>SUMIF('[1]2.报价结算清单'!$F$2:$F$578,A485,'[1]2.报价结算清单'!$P$2:$P$578)</f>
        <v>#VALUE!</v>
      </c>
    </row>
    <row r="486" ht="14" spans="1:9">
      <c r="A486" s="33" t="s">
        <v>2933</v>
      </c>
      <c r="B486" s="34" t="s">
        <v>652</v>
      </c>
      <c r="C486" s="34" t="s">
        <v>2292</v>
      </c>
      <c r="D486" s="35" t="s">
        <v>653</v>
      </c>
      <c r="E486" s="34" t="s">
        <v>67</v>
      </c>
      <c r="F486" s="38">
        <v>3180</v>
      </c>
      <c r="G486" s="39" t="e">
        <f>SUMIF('[1]2.报价结算清单'!$F$2:$F$578,$A486,'[1]2.报价结算清单'!$L$2:$L$578)</f>
        <v>#VALUE!</v>
      </c>
      <c r="H486" s="39" t="e">
        <f>SUMIF('[1]2.报价结算清单'!$F$2:$F$578,$A486,'[1]2.报价结算清单'!$N$2:$N$578)</f>
        <v>#VALUE!</v>
      </c>
      <c r="I486" s="41" t="e">
        <f>SUMIF('[1]2.报价结算清单'!$F$2:$F$578,A486,'[1]2.报价结算清单'!$P$2:$P$578)</f>
        <v>#VALUE!</v>
      </c>
    </row>
    <row r="487" ht="14" spans="1:9">
      <c r="A487" s="33" t="s">
        <v>2934</v>
      </c>
      <c r="B487" s="34" t="s">
        <v>1753</v>
      </c>
      <c r="C487" s="34" t="s">
        <v>2292</v>
      </c>
      <c r="D487" s="35" t="s">
        <v>1754</v>
      </c>
      <c r="E487" s="34" t="s">
        <v>400</v>
      </c>
      <c r="F487" s="38">
        <v>750</v>
      </c>
      <c r="G487" s="39" t="e">
        <f>SUMIF('[1]2.报价结算清单'!$F$2:$F$578,$A487,'[1]2.报价结算清单'!$L$2:$L$578)</f>
        <v>#VALUE!</v>
      </c>
      <c r="H487" s="39" t="e">
        <f>SUMIF('[1]2.报价结算清单'!$F$2:$F$578,$A487,'[1]2.报价结算清单'!$N$2:$N$578)</f>
        <v>#VALUE!</v>
      </c>
      <c r="I487" s="41" t="e">
        <f>SUMIF('[1]2.报价结算清单'!$F$2:$F$578,A487,'[1]2.报价结算清单'!$P$2:$P$578)</f>
        <v>#VALUE!</v>
      </c>
    </row>
    <row r="488" ht="14" spans="1:9">
      <c r="A488" s="33" t="s">
        <v>2935</v>
      </c>
      <c r="B488" s="34" t="s">
        <v>398</v>
      </c>
      <c r="C488" s="34" t="s">
        <v>2292</v>
      </c>
      <c r="D488" s="35" t="s">
        <v>399</v>
      </c>
      <c r="E488" s="34" t="s">
        <v>400</v>
      </c>
      <c r="F488" s="38">
        <v>2968</v>
      </c>
      <c r="G488" s="39" t="e">
        <f>SUMIF('[1]2.报价结算清单'!$F$2:$F$578,$A488,'[1]2.报价结算清单'!$L$2:$L$578)</f>
        <v>#VALUE!</v>
      </c>
      <c r="H488" s="39" t="e">
        <f>SUMIF('[1]2.报价结算清单'!$F$2:$F$578,$A488,'[1]2.报价结算清单'!$N$2:$N$578)</f>
        <v>#VALUE!</v>
      </c>
      <c r="I488" s="41" t="e">
        <f>SUMIF('[1]2.报价结算清单'!$F$2:$F$578,A488,'[1]2.报价结算清单'!$P$2:$P$578)</f>
        <v>#VALUE!</v>
      </c>
    </row>
    <row r="489" ht="14" spans="1:9">
      <c r="A489" s="33" t="s">
        <v>2936</v>
      </c>
      <c r="B489" s="34" t="s">
        <v>1416</v>
      </c>
      <c r="C489" s="34" t="s">
        <v>2292</v>
      </c>
      <c r="D489" s="35" t="s">
        <v>1417</v>
      </c>
      <c r="E489" s="34" t="s">
        <v>400</v>
      </c>
      <c r="F489" s="38">
        <v>3561.6</v>
      </c>
      <c r="G489" s="39" t="e">
        <f>SUMIF('[1]2.报价结算清单'!$F$2:$F$578,$A489,'[1]2.报价结算清单'!$L$2:$L$578)</f>
        <v>#VALUE!</v>
      </c>
      <c r="H489" s="39" t="e">
        <f>SUMIF('[1]2.报价结算清单'!$F$2:$F$578,$A489,'[1]2.报价结算清单'!$N$2:$N$578)</f>
        <v>#VALUE!</v>
      </c>
      <c r="I489" s="41" t="e">
        <f>SUMIF('[1]2.报价结算清单'!$F$2:$F$578,A489,'[1]2.报价结算清单'!$P$2:$P$578)</f>
        <v>#VALUE!</v>
      </c>
    </row>
    <row r="490" ht="28" spans="1:9">
      <c r="A490" s="33" t="s">
        <v>2937</v>
      </c>
      <c r="B490" s="34" t="s">
        <v>1169</v>
      </c>
      <c r="C490" s="34" t="s">
        <v>2292</v>
      </c>
      <c r="D490" s="35" t="s">
        <v>1170</v>
      </c>
      <c r="E490" s="34" t="s">
        <v>85</v>
      </c>
      <c r="F490" s="38">
        <v>2200</v>
      </c>
      <c r="G490" s="39" t="e">
        <f>SUMIF('[1]2.报价结算清单'!$F$2:$F$578,$A490,'[1]2.报价结算清单'!$L$2:$L$578)</f>
        <v>#VALUE!</v>
      </c>
      <c r="H490" s="39" t="e">
        <f>SUMIF('[1]2.报价结算清单'!$F$2:$F$578,$A490,'[1]2.报价结算清单'!$N$2:$N$578)</f>
        <v>#VALUE!</v>
      </c>
      <c r="I490" s="41" t="e">
        <f>SUMIF('[1]2.报价结算清单'!$F$2:$F$578,A490,'[1]2.报价结算清单'!$P$2:$P$578)</f>
        <v>#VALUE!</v>
      </c>
    </row>
    <row r="491" ht="14" spans="1:9">
      <c r="A491" s="33" t="s">
        <v>2938</v>
      </c>
      <c r="B491" s="34" t="s">
        <v>1937</v>
      </c>
      <c r="C491" s="34" t="s">
        <v>2292</v>
      </c>
      <c r="D491" s="35" t="s">
        <v>1938</v>
      </c>
      <c r="E491" s="34" t="s">
        <v>85</v>
      </c>
      <c r="F491" s="38">
        <v>2066.67</v>
      </c>
      <c r="G491" s="39" t="e">
        <f>SUMIF('[1]2.报价结算清单'!$F$2:$F$578,$A491,'[1]2.报价结算清单'!$L$2:$L$578)</f>
        <v>#VALUE!</v>
      </c>
      <c r="H491" s="39" t="e">
        <f>SUMIF('[1]2.报价结算清单'!$F$2:$F$578,$A491,'[1]2.报价结算清单'!$N$2:$N$578)</f>
        <v>#VALUE!</v>
      </c>
      <c r="I491" s="41" t="e">
        <f>SUMIF('[1]2.报价结算清单'!$F$2:$F$578,A491,'[1]2.报价结算清单'!$P$2:$P$578)</f>
        <v>#VALUE!</v>
      </c>
    </row>
    <row r="492" ht="28" spans="1:9">
      <c r="A492" s="33" t="s">
        <v>2939</v>
      </c>
      <c r="B492" s="34" t="s">
        <v>524</v>
      </c>
      <c r="C492" s="34" t="s">
        <v>2292</v>
      </c>
      <c r="D492" s="35" t="s">
        <v>525</v>
      </c>
      <c r="E492" s="34" t="s">
        <v>85</v>
      </c>
      <c r="F492" s="38">
        <v>2438</v>
      </c>
      <c r="G492" s="39" t="e">
        <f>SUMIF('[1]2.报价结算清单'!$F$2:$F$578,$A492,'[1]2.报价结算清单'!$L$2:$L$578)</f>
        <v>#VALUE!</v>
      </c>
      <c r="H492" s="39" t="e">
        <f>SUMIF('[1]2.报价结算清单'!$F$2:$F$578,$A492,'[1]2.报价结算清单'!$N$2:$N$578)</f>
        <v>#VALUE!</v>
      </c>
      <c r="I492" s="41" t="e">
        <f>SUMIF('[1]2.报价结算清单'!$F$2:$F$578,A492,'[1]2.报价结算清单'!$P$2:$P$578)</f>
        <v>#VALUE!</v>
      </c>
    </row>
    <row r="493" ht="28" spans="1:9">
      <c r="A493" s="33" t="s">
        <v>2940</v>
      </c>
      <c r="B493" s="34" t="s">
        <v>1221</v>
      </c>
      <c r="C493" s="34" t="s">
        <v>2292</v>
      </c>
      <c r="D493" s="35" t="s">
        <v>1222</v>
      </c>
      <c r="E493" s="34" t="s">
        <v>85</v>
      </c>
      <c r="F493" s="38">
        <v>3498</v>
      </c>
      <c r="G493" s="39" t="e">
        <f>SUMIF('[1]2.报价结算清单'!$F$2:$F$578,$A493,'[1]2.报价结算清单'!$L$2:$L$578)</f>
        <v>#VALUE!</v>
      </c>
      <c r="H493" s="39" t="e">
        <f>SUMIF('[1]2.报价结算清单'!$F$2:$F$578,$A493,'[1]2.报价结算清单'!$N$2:$N$578)</f>
        <v>#VALUE!</v>
      </c>
      <c r="I493" s="41" t="e">
        <f>SUMIF('[1]2.报价结算清单'!$F$2:$F$578,A493,'[1]2.报价结算清单'!$P$2:$P$578)</f>
        <v>#VALUE!</v>
      </c>
    </row>
    <row r="494" ht="14" spans="1:9">
      <c r="A494" s="33" t="s">
        <v>2941</v>
      </c>
      <c r="B494" s="34" t="s">
        <v>1965</v>
      </c>
      <c r="C494" s="34" t="s">
        <v>2292</v>
      </c>
      <c r="D494" s="35" t="s">
        <v>1966</v>
      </c>
      <c r="E494" s="34" t="s">
        <v>85</v>
      </c>
      <c r="F494" s="38">
        <v>1500</v>
      </c>
      <c r="G494" s="39" t="e">
        <f>SUMIF('[1]2.报价结算清单'!$F$2:$F$578,$A494,'[1]2.报价结算清单'!$L$2:$L$578)</f>
        <v>#VALUE!</v>
      </c>
      <c r="H494" s="39" t="e">
        <f>SUMIF('[1]2.报价结算清单'!$F$2:$F$578,$A494,'[1]2.报价结算清单'!$N$2:$N$578)</f>
        <v>#VALUE!</v>
      </c>
      <c r="I494" s="41" t="e">
        <f>SUMIF('[1]2.报价结算清单'!$F$2:$F$578,A494,'[1]2.报价结算清单'!$P$2:$P$578)</f>
        <v>#VALUE!</v>
      </c>
    </row>
    <row r="495" ht="28" spans="1:9">
      <c r="A495" s="33" t="s">
        <v>2942</v>
      </c>
      <c r="B495" s="34" t="s">
        <v>997</v>
      </c>
      <c r="C495" s="34" t="s">
        <v>2292</v>
      </c>
      <c r="D495" s="35" t="s">
        <v>998</v>
      </c>
      <c r="E495" s="34" t="s">
        <v>85</v>
      </c>
      <c r="F495" s="38">
        <v>3498.33</v>
      </c>
      <c r="G495" s="39" t="e">
        <f>SUMIF('[1]2.报价结算清单'!$F$2:$F$578,$A495,'[1]2.报价结算清单'!$L$2:$L$578)</f>
        <v>#VALUE!</v>
      </c>
      <c r="H495" s="39" t="e">
        <f>SUMIF('[1]2.报价结算清单'!$F$2:$F$578,$A495,'[1]2.报价结算清单'!$N$2:$N$578)</f>
        <v>#VALUE!</v>
      </c>
      <c r="I495" s="41" t="e">
        <f>SUMIF('[1]2.报价结算清单'!$F$2:$F$578,A495,'[1]2.报价结算清单'!$P$2:$P$578)</f>
        <v>#VALUE!</v>
      </c>
    </row>
    <row r="496" ht="14" spans="1:9">
      <c r="A496" s="33" t="s">
        <v>2943</v>
      </c>
      <c r="B496" s="34" t="s">
        <v>594</v>
      </c>
      <c r="C496" s="34" t="s">
        <v>2292</v>
      </c>
      <c r="D496" s="35" t="s">
        <v>595</v>
      </c>
      <c r="E496" s="34" t="s">
        <v>596</v>
      </c>
      <c r="F496" s="38">
        <v>3500</v>
      </c>
      <c r="G496" s="39" t="e">
        <f>SUMIF('[1]2.报价结算清单'!$F$2:$F$578,$A496,'[1]2.报价结算清单'!$L$2:$L$578)</f>
        <v>#VALUE!</v>
      </c>
      <c r="H496" s="39" t="e">
        <f>SUMIF('[1]2.报价结算清单'!$F$2:$F$578,$A496,'[1]2.报价结算清单'!$N$2:$N$578)</f>
        <v>#VALUE!</v>
      </c>
      <c r="I496" s="41" t="e">
        <f>SUMIF('[1]2.报价结算清单'!$F$2:$F$578,A496,'[1]2.报价结算清单'!$P$2:$P$578)</f>
        <v>#VALUE!</v>
      </c>
    </row>
    <row r="497" ht="28" spans="1:9">
      <c r="A497" s="33" t="s">
        <v>2944</v>
      </c>
      <c r="B497" s="34" t="s">
        <v>1213</v>
      </c>
      <c r="C497" s="34" t="s">
        <v>2292</v>
      </c>
      <c r="D497" s="35" t="s">
        <v>1214</v>
      </c>
      <c r="E497" s="34" t="s">
        <v>85</v>
      </c>
      <c r="F497" s="38">
        <v>604.2</v>
      </c>
      <c r="G497" s="39" t="e">
        <f>SUMIF('[1]2.报价结算清单'!$F$2:$F$578,$A497,'[1]2.报价结算清单'!$L$2:$L$578)</f>
        <v>#VALUE!</v>
      </c>
      <c r="H497" s="39" t="e">
        <f>SUMIF('[1]2.报价结算清单'!$F$2:$F$578,$A497,'[1]2.报价结算清单'!$N$2:$N$578)</f>
        <v>#VALUE!</v>
      </c>
      <c r="I497" s="41" t="e">
        <f>SUMIF('[1]2.报价结算清单'!$F$2:$F$578,A497,'[1]2.报价结算清单'!$P$2:$P$578)</f>
        <v>#VALUE!</v>
      </c>
    </row>
    <row r="498" ht="14" spans="1:9">
      <c r="A498" s="33" t="s">
        <v>2945</v>
      </c>
      <c r="B498" s="34" t="s">
        <v>2219</v>
      </c>
      <c r="C498" s="34" t="s">
        <v>2292</v>
      </c>
      <c r="D498" s="35" t="s">
        <v>2220</v>
      </c>
      <c r="E498" s="34" t="s">
        <v>85</v>
      </c>
      <c r="F498" s="38">
        <v>614.8</v>
      </c>
      <c r="G498" s="39" t="e">
        <f>SUMIF('[1]2.报价结算清单'!$F$2:$F$578,$A498,'[1]2.报价结算清单'!$L$2:$L$578)</f>
        <v>#VALUE!</v>
      </c>
      <c r="H498" s="39" t="e">
        <f>SUMIF('[1]2.报价结算清单'!$F$2:$F$578,$A498,'[1]2.报价结算清单'!$N$2:$N$578)</f>
        <v>#VALUE!</v>
      </c>
      <c r="I498" s="41" t="e">
        <f>SUMIF('[1]2.报价结算清单'!$F$2:$F$578,A498,'[1]2.报价结算清单'!$P$2:$P$578)</f>
        <v>#VALUE!</v>
      </c>
    </row>
    <row r="499" ht="28" spans="1:9">
      <c r="A499" s="33" t="s">
        <v>2946</v>
      </c>
      <c r="B499" s="34" t="s">
        <v>1516</v>
      </c>
      <c r="C499" s="34" t="s">
        <v>2292</v>
      </c>
      <c r="D499" s="35" t="s">
        <v>1517</v>
      </c>
      <c r="E499" s="34" t="s">
        <v>85</v>
      </c>
      <c r="F499" s="38">
        <v>1484</v>
      </c>
      <c r="G499" s="39" t="e">
        <f>SUMIF('[1]2.报价结算清单'!$F$2:$F$578,$A499,'[1]2.报价结算清单'!$L$2:$L$578)</f>
        <v>#VALUE!</v>
      </c>
      <c r="H499" s="39" t="e">
        <f>SUMIF('[1]2.报价结算清单'!$F$2:$F$578,$A499,'[1]2.报价结算清单'!$N$2:$N$578)</f>
        <v>#VALUE!</v>
      </c>
      <c r="I499" s="41" t="e">
        <f>SUMIF('[1]2.报价结算清单'!$F$2:$F$578,A499,'[1]2.报价结算清单'!$P$2:$P$578)</f>
        <v>#VALUE!</v>
      </c>
    </row>
    <row r="500" ht="14" spans="1:9">
      <c r="A500" s="33" t="s">
        <v>2947</v>
      </c>
      <c r="B500" s="34" t="s">
        <v>190</v>
      </c>
      <c r="C500" s="34" t="s">
        <v>2292</v>
      </c>
      <c r="D500" s="35" t="s">
        <v>191</v>
      </c>
      <c r="E500" s="34" t="s">
        <v>163</v>
      </c>
      <c r="F500" s="38">
        <v>316.67</v>
      </c>
      <c r="G500" s="39" t="e">
        <f>SUMIF('[1]2.报价结算清单'!$F$2:$F$578,$A500,'[1]2.报价结算清单'!$L$2:$L$578)</f>
        <v>#VALUE!</v>
      </c>
      <c r="H500" s="39" t="e">
        <f>SUMIF('[1]2.报价结算清单'!$F$2:$F$578,$A500,'[1]2.报价结算清单'!$N$2:$N$578)</f>
        <v>#VALUE!</v>
      </c>
      <c r="I500" s="41" t="e">
        <f>SUMIF('[1]2.报价结算清单'!$F$2:$F$578,A500,'[1]2.报价结算清单'!$P$2:$P$578)</f>
        <v>#VALUE!</v>
      </c>
    </row>
    <row r="501" ht="14" spans="1:9">
      <c r="A501" s="33" t="s">
        <v>2948</v>
      </c>
      <c r="B501" s="34" t="s">
        <v>1229</v>
      </c>
      <c r="C501" s="34" t="s">
        <v>2292</v>
      </c>
      <c r="D501" s="35" t="s">
        <v>1230</v>
      </c>
      <c r="E501" s="34" t="s">
        <v>163</v>
      </c>
      <c r="F501" s="38">
        <v>318</v>
      </c>
      <c r="G501" s="39" t="e">
        <f>SUMIF('[1]2.报价结算清单'!$F$2:$F$578,$A501,'[1]2.报价结算清单'!$L$2:$L$578)</f>
        <v>#VALUE!</v>
      </c>
      <c r="H501" s="39" t="e">
        <f>SUMIF('[1]2.报价结算清单'!$F$2:$F$578,$A501,'[1]2.报价结算清单'!$N$2:$N$578)</f>
        <v>#VALUE!</v>
      </c>
      <c r="I501" s="41" t="e">
        <f>SUMIF('[1]2.报价结算清单'!$F$2:$F$578,A501,'[1]2.报价结算清单'!$P$2:$P$578)</f>
        <v>#VALUE!</v>
      </c>
    </row>
    <row r="502" ht="14" spans="1:9">
      <c r="A502" s="33" t="s">
        <v>2949</v>
      </c>
      <c r="B502" s="34" t="s">
        <v>1145</v>
      </c>
      <c r="C502" s="34" t="s">
        <v>2292</v>
      </c>
      <c r="D502" s="35" t="s">
        <v>1146</v>
      </c>
      <c r="E502" s="34" t="s">
        <v>163</v>
      </c>
      <c r="F502" s="38">
        <v>424</v>
      </c>
      <c r="G502" s="39" t="e">
        <f>SUMIF('[1]2.报价结算清单'!$F$2:$F$578,$A502,'[1]2.报价结算清单'!$L$2:$L$578)</f>
        <v>#VALUE!</v>
      </c>
      <c r="H502" s="39" t="e">
        <f>SUMIF('[1]2.报价结算清单'!$F$2:$F$578,$A502,'[1]2.报价结算清单'!$N$2:$N$578)</f>
        <v>#VALUE!</v>
      </c>
      <c r="I502" s="41" t="e">
        <f>SUMIF('[1]2.报价结算清单'!$F$2:$F$578,A502,'[1]2.报价结算清单'!$P$2:$P$578)</f>
        <v>#VALUE!</v>
      </c>
    </row>
    <row r="503" ht="14" spans="1:9">
      <c r="A503" s="33" t="s">
        <v>2950</v>
      </c>
      <c r="B503" s="34" t="s">
        <v>1370</v>
      </c>
      <c r="C503" s="34" t="s">
        <v>2292</v>
      </c>
      <c r="D503" s="35" t="s">
        <v>1371</v>
      </c>
      <c r="E503" s="34" t="s">
        <v>163</v>
      </c>
      <c r="F503" s="38">
        <v>190.8</v>
      </c>
      <c r="G503" s="39" t="e">
        <f>SUMIF('[1]2.报价结算清单'!$F$2:$F$578,$A503,'[1]2.报价结算清单'!$L$2:$L$578)</f>
        <v>#VALUE!</v>
      </c>
      <c r="H503" s="39" t="e">
        <f>SUMIF('[1]2.报价结算清单'!$F$2:$F$578,$A503,'[1]2.报价结算清单'!$N$2:$N$578)</f>
        <v>#VALUE!</v>
      </c>
      <c r="I503" s="41" t="e">
        <f>SUMIF('[1]2.报价结算清单'!$F$2:$F$578,A503,'[1]2.报价结算清单'!$P$2:$P$578)</f>
        <v>#VALUE!</v>
      </c>
    </row>
    <row r="504" ht="41" spans="1:9">
      <c r="A504" s="33" t="s">
        <v>2951</v>
      </c>
      <c r="B504" s="34" t="s">
        <v>366</v>
      </c>
      <c r="C504" s="34" t="s">
        <v>2292</v>
      </c>
      <c r="D504" s="35" t="s">
        <v>367</v>
      </c>
      <c r="E504" s="34" t="s">
        <v>163</v>
      </c>
      <c r="F504" s="38">
        <v>948</v>
      </c>
      <c r="G504" s="39" t="e">
        <f>SUMIF('[1]2.报价结算清单'!$F$2:$F$578,$A504,'[1]2.报价结算清单'!$L$2:$L$578)</f>
        <v>#VALUE!</v>
      </c>
      <c r="H504" s="39" t="e">
        <f>SUMIF('[1]2.报价结算清单'!$F$2:$F$578,$A504,'[1]2.报价结算清单'!$N$2:$N$578)</f>
        <v>#VALUE!</v>
      </c>
      <c r="I504" s="41" t="e">
        <f>SUMIF('[1]2.报价结算清单'!$F$2:$F$578,A504,'[1]2.报价结算清单'!$P$2:$P$578)</f>
        <v>#VALUE!</v>
      </c>
    </row>
    <row r="505" ht="28" spans="1:9">
      <c r="A505" s="33" t="s">
        <v>2952</v>
      </c>
      <c r="B505" s="34" t="s">
        <v>161</v>
      </c>
      <c r="C505" s="34" t="s">
        <v>2292</v>
      </c>
      <c r="D505" s="35" t="s">
        <v>162</v>
      </c>
      <c r="E505" s="34" t="s">
        <v>163</v>
      </c>
      <c r="F505" s="38">
        <v>689</v>
      </c>
      <c r="G505" s="39" t="e">
        <f>SUMIF('[1]2.报价结算清单'!$F$2:$F$578,$A505,'[1]2.报价结算清单'!$L$2:$L$578)</f>
        <v>#VALUE!</v>
      </c>
      <c r="H505" s="39" t="e">
        <f>SUMIF('[1]2.报价结算清单'!$F$2:$F$578,$A505,'[1]2.报价结算清单'!$N$2:$N$578)</f>
        <v>#VALUE!</v>
      </c>
      <c r="I505" s="41" t="e">
        <f>SUMIF('[1]2.报价结算清单'!$F$2:$F$578,A505,'[1]2.报价结算清单'!$P$2:$P$578)</f>
        <v>#VALUE!</v>
      </c>
    </row>
    <row r="506" ht="28" spans="1:9">
      <c r="A506" s="33" t="s">
        <v>2953</v>
      </c>
      <c r="B506" s="34" t="s">
        <v>1285</v>
      </c>
      <c r="C506" s="34" t="s">
        <v>2292</v>
      </c>
      <c r="D506" s="35" t="s">
        <v>1286</v>
      </c>
      <c r="E506" s="34" t="s">
        <v>163</v>
      </c>
      <c r="F506" s="38">
        <v>318</v>
      </c>
      <c r="G506" s="39" t="e">
        <f>SUMIF('[1]2.报价结算清单'!$F$2:$F$578,$A506,'[1]2.报价结算清单'!$L$2:$L$578)</f>
        <v>#VALUE!</v>
      </c>
      <c r="H506" s="39" t="e">
        <f>SUMIF('[1]2.报价结算清单'!$F$2:$F$578,$A506,'[1]2.报价结算清单'!$N$2:$N$578)</f>
        <v>#VALUE!</v>
      </c>
      <c r="I506" s="41" t="e">
        <f>SUMIF('[1]2.报价结算清单'!$F$2:$F$578,A506,'[1]2.报价结算清单'!$P$2:$P$578)</f>
        <v>#VALUE!</v>
      </c>
    </row>
    <row r="507" ht="28" spans="1:9">
      <c r="A507" s="33" t="s">
        <v>2954</v>
      </c>
      <c r="B507" s="34" t="s">
        <v>900</v>
      </c>
      <c r="C507" s="34" t="s">
        <v>2292</v>
      </c>
      <c r="D507" s="35" t="s">
        <v>901</v>
      </c>
      <c r="E507" s="34" t="s">
        <v>163</v>
      </c>
      <c r="F507" s="38">
        <v>2000</v>
      </c>
      <c r="G507" s="39" t="e">
        <f>SUMIF('[1]2.报价结算清单'!$F$2:$F$578,$A507,'[1]2.报价结算清单'!$L$2:$L$578)</f>
        <v>#VALUE!</v>
      </c>
      <c r="H507" s="39" t="e">
        <f>SUMIF('[1]2.报价结算清单'!$F$2:$F$578,$A507,'[1]2.报价结算清单'!$N$2:$N$578)</f>
        <v>#VALUE!</v>
      </c>
      <c r="I507" s="41" t="e">
        <f>SUMIF('[1]2.报价结算清单'!$F$2:$F$578,A507,'[1]2.报价结算清单'!$P$2:$P$578)</f>
        <v>#VALUE!</v>
      </c>
    </row>
    <row r="508" ht="14" spans="1:9">
      <c r="A508" s="33" t="s">
        <v>2955</v>
      </c>
      <c r="B508" s="34" t="s">
        <v>1809</v>
      </c>
      <c r="C508" s="34" t="s">
        <v>2956</v>
      </c>
      <c r="D508" s="35" t="s">
        <v>1810</v>
      </c>
      <c r="E508" s="34" t="s">
        <v>85</v>
      </c>
      <c r="F508" s="38">
        <v>1060</v>
      </c>
      <c r="G508" s="39" t="e">
        <f>SUMIF('[1]2.报价结算清单'!$F$2:$F$578,$A508,'[1]2.报价结算清单'!$L$2:$L$578)</f>
        <v>#VALUE!</v>
      </c>
      <c r="H508" s="39" t="e">
        <f>SUMIF('[1]2.报价结算清单'!$F$2:$F$578,$A508,'[1]2.报价结算清单'!$N$2:$N$578)</f>
        <v>#VALUE!</v>
      </c>
      <c r="I508" s="41" t="e">
        <f>SUMIF('[1]2.报价结算清单'!$F$2:$F$578,A508,'[1]2.报价结算清单'!$P$2:$P$578)</f>
        <v>#VALUE!</v>
      </c>
    </row>
    <row r="509" ht="14" spans="1:9">
      <c r="A509" s="33" t="s">
        <v>2957</v>
      </c>
      <c r="B509" s="34" t="s">
        <v>1672</v>
      </c>
      <c r="C509" s="34" t="s">
        <v>2956</v>
      </c>
      <c r="D509" s="35" t="s">
        <v>1673</v>
      </c>
      <c r="E509" s="34" t="s">
        <v>85</v>
      </c>
      <c r="F509" s="38">
        <v>848</v>
      </c>
      <c r="G509" s="39" t="e">
        <f>SUMIF('[1]2.报价结算清单'!$F$2:$F$578,$A509,'[1]2.报价结算清单'!$L$2:$L$578)</f>
        <v>#VALUE!</v>
      </c>
      <c r="H509" s="39" t="e">
        <f>SUMIF('[1]2.报价结算清单'!$F$2:$F$578,$A509,'[1]2.报价结算清单'!$N$2:$N$578)</f>
        <v>#VALUE!</v>
      </c>
      <c r="I509" s="41" t="e">
        <f>SUMIF('[1]2.报价结算清单'!$F$2:$F$578,A509,'[1]2.报价结算清单'!$P$2:$P$578)</f>
        <v>#VALUE!</v>
      </c>
    </row>
    <row r="510" ht="14" spans="1:9">
      <c r="A510" s="33" t="s">
        <v>2383</v>
      </c>
      <c r="B510" s="34" t="s">
        <v>848</v>
      </c>
      <c r="C510" s="34" t="s">
        <v>2956</v>
      </c>
      <c r="D510" s="35" t="s">
        <v>849</v>
      </c>
      <c r="E510" s="34" t="s">
        <v>85</v>
      </c>
      <c r="F510" s="38">
        <v>530</v>
      </c>
      <c r="G510" s="39" t="e">
        <f>SUMIF('[1]2.报价结算清单'!$F$2:$F$578,$A510,'[1]2.报价结算清单'!$L$2:$L$578)</f>
        <v>#VALUE!</v>
      </c>
      <c r="H510" s="39" t="e">
        <f>SUMIF('[1]2.报价结算清单'!$F$2:$F$578,$A510,'[1]2.报价结算清单'!$N$2:$N$578)</f>
        <v>#VALUE!</v>
      </c>
      <c r="I510" s="41" t="e">
        <f>SUMIF('[1]2.报价结算清单'!$F$2:$F$578,A510,'[1]2.报价结算清单'!$P$2:$P$578)</f>
        <v>#VALUE!</v>
      </c>
    </row>
    <row r="511" ht="14" spans="1:9">
      <c r="A511" s="33" t="s">
        <v>2387</v>
      </c>
      <c r="B511" s="34" t="s">
        <v>784</v>
      </c>
      <c r="C511" s="34" t="s">
        <v>2956</v>
      </c>
      <c r="D511" s="35" t="s">
        <v>785</v>
      </c>
      <c r="E511" s="34" t="s">
        <v>85</v>
      </c>
      <c r="F511" s="38">
        <v>530</v>
      </c>
      <c r="G511" s="39" t="e">
        <f>SUMIF('[1]2.报价结算清单'!$F$2:$F$578,$A511,'[1]2.报价结算清单'!$L$2:$L$578)</f>
        <v>#VALUE!</v>
      </c>
      <c r="H511" s="39" t="e">
        <f>SUMIF('[1]2.报价结算清单'!$F$2:$F$578,$A511,'[1]2.报价结算清单'!$N$2:$N$578)</f>
        <v>#VALUE!</v>
      </c>
      <c r="I511" s="41" t="e">
        <f>SUMIF('[1]2.报价结算清单'!$F$2:$F$578,A511,'[1]2.报价结算清单'!$P$2:$P$578)</f>
        <v>#VALUE!</v>
      </c>
    </row>
    <row r="512" ht="14" spans="1:9">
      <c r="A512" s="33" t="s">
        <v>2958</v>
      </c>
      <c r="B512" s="34" t="s">
        <v>1297</v>
      </c>
      <c r="C512" s="34" t="s">
        <v>2956</v>
      </c>
      <c r="D512" s="35" t="s">
        <v>1298</v>
      </c>
      <c r="E512" s="34" t="s">
        <v>85</v>
      </c>
      <c r="F512" s="38">
        <v>671.33</v>
      </c>
      <c r="G512" s="39" t="e">
        <f>SUMIF('[1]2.报价结算清单'!$F$2:$F$578,$A512,'[1]2.报价结算清单'!$L$2:$L$578)</f>
        <v>#VALUE!</v>
      </c>
      <c r="H512" s="39" t="e">
        <f>SUMIF('[1]2.报价结算清单'!$F$2:$F$578,$A512,'[1]2.报价结算清单'!$N$2:$N$578)</f>
        <v>#VALUE!</v>
      </c>
      <c r="I512" s="41" t="e">
        <f>SUMIF('[1]2.报价结算清单'!$F$2:$F$578,A512,'[1]2.报价结算清单'!$P$2:$P$578)</f>
        <v>#VALUE!</v>
      </c>
    </row>
    <row r="513" ht="14" spans="1:9">
      <c r="A513" s="33" t="s">
        <v>2959</v>
      </c>
      <c r="B513" s="34" t="s">
        <v>1061</v>
      </c>
      <c r="C513" s="34" t="s">
        <v>2956</v>
      </c>
      <c r="D513" s="35" t="s">
        <v>1062</v>
      </c>
      <c r="E513" s="34" t="s">
        <v>85</v>
      </c>
      <c r="F513" s="38">
        <v>989.33</v>
      </c>
      <c r="G513" s="39" t="e">
        <f>SUMIF('[1]2.报价结算清单'!$F$2:$F$578,$A513,'[1]2.报价结算清单'!$L$2:$L$578)</f>
        <v>#VALUE!</v>
      </c>
      <c r="H513" s="39" t="e">
        <f>SUMIF('[1]2.报价结算清单'!$F$2:$F$578,$A513,'[1]2.报价结算清单'!$N$2:$N$578)</f>
        <v>#VALUE!</v>
      </c>
      <c r="I513" s="41" t="e">
        <f>SUMIF('[1]2.报价结算清单'!$F$2:$F$578,A513,'[1]2.报价结算清单'!$P$2:$P$578)</f>
        <v>#VALUE!</v>
      </c>
    </row>
    <row r="514" ht="14" spans="1:9">
      <c r="A514" s="33" t="s">
        <v>2960</v>
      </c>
      <c r="B514" s="34" t="s">
        <v>83</v>
      </c>
      <c r="C514" s="34" t="s">
        <v>2956</v>
      </c>
      <c r="D514" s="35" t="s">
        <v>84</v>
      </c>
      <c r="E514" s="34" t="s">
        <v>85</v>
      </c>
      <c r="F514" s="38">
        <v>1060</v>
      </c>
      <c r="G514" s="39" t="e">
        <f>SUMIF('[1]2.报价结算清单'!$F$2:$F$578,$A514,'[1]2.报价结算清单'!$L$2:$L$578)</f>
        <v>#VALUE!</v>
      </c>
      <c r="H514" s="39" t="e">
        <f>SUMIF('[1]2.报价结算清单'!$F$2:$F$578,$A514,'[1]2.报价结算清单'!$N$2:$N$578)</f>
        <v>#VALUE!</v>
      </c>
      <c r="I514" s="41" t="e">
        <f>SUMIF('[1]2.报价结算清单'!$F$2:$F$578,A514,'[1]2.报价结算清单'!$P$2:$P$578)</f>
        <v>#VALUE!</v>
      </c>
    </row>
    <row r="515" ht="14" spans="1:9">
      <c r="A515" s="33" t="s">
        <v>2961</v>
      </c>
      <c r="B515" s="34" t="s">
        <v>415</v>
      </c>
      <c r="C515" s="34" t="s">
        <v>2956</v>
      </c>
      <c r="D515" s="35" t="s">
        <v>416</v>
      </c>
      <c r="E515" s="34" t="s">
        <v>85</v>
      </c>
      <c r="F515" s="38">
        <v>1590</v>
      </c>
      <c r="G515" s="39" t="e">
        <f>SUMIF('[1]2.报价结算清单'!$F$2:$F$578,$A515,'[1]2.报价结算清单'!$L$2:$L$578)</f>
        <v>#VALUE!</v>
      </c>
      <c r="H515" s="39" t="e">
        <f>SUMIF('[1]2.报价结算清单'!$F$2:$F$578,$A515,'[1]2.报价结算清单'!$N$2:$N$578)</f>
        <v>#VALUE!</v>
      </c>
      <c r="I515" s="41" t="e">
        <f>SUMIF('[1]2.报价结算清单'!$F$2:$F$578,A515,'[1]2.报价结算清单'!$P$2:$P$578)</f>
        <v>#VALUE!</v>
      </c>
    </row>
    <row r="516" ht="14" spans="1:9">
      <c r="A516" s="33" t="s">
        <v>2962</v>
      </c>
      <c r="B516" s="34" t="s">
        <v>1849</v>
      </c>
      <c r="C516" s="34" t="s">
        <v>2294</v>
      </c>
      <c r="D516" s="35" t="s">
        <v>1850</v>
      </c>
      <c r="E516" s="34" t="s">
        <v>85</v>
      </c>
      <c r="F516" s="38">
        <v>2120</v>
      </c>
      <c r="G516" s="39" t="e">
        <f>SUMIF('[1]2.报价结算清单'!$F$2:$F$578,$A516,'[1]2.报价结算清单'!$L$2:$L$578)</f>
        <v>#VALUE!</v>
      </c>
      <c r="H516" s="39" t="e">
        <f>SUMIF('[1]2.报价结算清单'!$F$2:$F$578,$A516,'[1]2.报价结算清单'!$N$2:$N$578)</f>
        <v>#VALUE!</v>
      </c>
      <c r="I516" s="41" t="e">
        <f>SUMIF('[1]2.报价结算清单'!$F$2:$F$578,A516,'[1]2.报价结算清单'!$P$2:$P$578)</f>
        <v>#VALUE!</v>
      </c>
    </row>
    <row r="517" ht="28" spans="1:9">
      <c r="A517" s="33" t="s">
        <v>2963</v>
      </c>
      <c r="B517" s="34" t="s">
        <v>969</v>
      </c>
      <c r="C517" s="34" t="s">
        <v>2294</v>
      </c>
      <c r="D517" s="35" t="s">
        <v>970</v>
      </c>
      <c r="E517" s="34" t="s">
        <v>85</v>
      </c>
      <c r="F517" s="38">
        <v>1590</v>
      </c>
      <c r="G517" s="39" t="e">
        <f>SUMIF('[1]2.报价结算清单'!$F$2:$F$578,$A517,'[1]2.报价结算清单'!$L$2:$L$578)</f>
        <v>#VALUE!</v>
      </c>
      <c r="H517" s="39" t="e">
        <f>SUMIF('[1]2.报价结算清单'!$F$2:$F$578,$A517,'[1]2.报价结算清单'!$N$2:$N$578)</f>
        <v>#VALUE!</v>
      </c>
      <c r="I517" s="41" t="e">
        <f>SUMIF('[1]2.报价结算清单'!$F$2:$F$578,A517,'[1]2.报价结算清单'!$P$2:$P$578)</f>
        <v>#VALUE!</v>
      </c>
    </row>
    <row r="518" ht="14" spans="1:9">
      <c r="A518" s="33" t="s">
        <v>2964</v>
      </c>
      <c r="B518" s="34" t="s">
        <v>491</v>
      </c>
      <c r="C518" s="34" t="s">
        <v>2305</v>
      </c>
      <c r="D518" s="35" t="s">
        <v>492</v>
      </c>
      <c r="E518" s="34" t="s">
        <v>493</v>
      </c>
      <c r="F518" s="38">
        <v>530</v>
      </c>
      <c r="G518" s="39" t="e">
        <f>SUMIF('[1]2.报价结算清单'!$F$2:$F$578,$A518,'[1]2.报价结算清单'!$L$2:$L$578)</f>
        <v>#VALUE!</v>
      </c>
      <c r="H518" s="39" t="e">
        <f>SUMIF('[1]2.报价结算清单'!$F$2:$F$578,$A518,'[1]2.报价结算清单'!$N$2:$N$578)</f>
        <v>#VALUE!</v>
      </c>
      <c r="I518" s="41" t="e">
        <f>SUMIF('[1]2.报价结算清单'!$F$2:$F$578,A518,'[1]2.报价结算清单'!$P$2:$P$578)</f>
        <v>#VALUE!</v>
      </c>
    </row>
    <row r="519" ht="14" spans="1:9">
      <c r="A519" s="33" t="s">
        <v>2965</v>
      </c>
      <c r="B519" s="34" t="s">
        <v>680</v>
      </c>
      <c r="C519" s="34" t="s">
        <v>2305</v>
      </c>
      <c r="D519" s="35" t="s">
        <v>681</v>
      </c>
      <c r="E519" s="34" t="s">
        <v>493</v>
      </c>
      <c r="F519" s="38">
        <v>848</v>
      </c>
      <c r="G519" s="39" t="e">
        <f>SUMIF('[1]2.报价结算清单'!$F$2:$F$578,$A519,'[1]2.报价结算清单'!$L$2:$L$578)</f>
        <v>#VALUE!</v>
      </c>
      <c r="H519" s="39" t="e">
        <f>SUMIF('[1]2.报价结算清单'!$F$2:$F$578,$A519,'[1]2.报价结算清单'!$N$2:$N$578)</f>
        <v>#VALUE!</v>
      </c>
      <c r="I519" s="41" t="e">
        <f>SUMIF('[1]2.报价结算清单'!$F$2:$F$578,A519,'[1]2.报价结算清单'!$P$2:$P$578)</f>
        <v>#VALUE!</v>
      </c>
    </row>
    <row r="520" ht="14" spans="1:9">
      <c r="A520" s="33" t="s">
        <v>2966</v>
      </c>
      <c r="B520" s="34" t="s">
        <v>578</v>
      </c>
      <c r="C520" s="34" t="s">
        <v>2305</v>
      </c>
      <c r="D520" s="35" t="s">
        <v>579</v>
      </c>
      <c r="E520" s="34" t="s">
        <v>493</v>
      </c>
      <c r="F520" s="38">
        <v>1272</v>
      </c>
      <c r="G520" s="39" t="e">
        <f>SUMIF('[1]2.报价结算清单'!$F$2:$F$578,$A520,'[1]2.报价结算清单'!$L$2:$L$578)</f>
        <v>#VALUE!</v>
      </c>
      <c r="H520" s="39" t="e">
        <f>SUMIF('[1]2.报价结算清单'!$F$2:$F$578,$A520,'[1]2.报价结算清单'!$N$2:$N$578)</f>
        <v>#VALUE!</v>
      </c>
      <c r="I520" s="41" t="e">
        <f>SUMIF('[1]2.报价结算清单'!$F$2:$F$578,A520,'[1]2.报价结算清单'!$P$2:$P$578)</f>
        <v>#VALUE!</v>
      </c>
    </row>
    <row r="521" ht="14" spans="1:9">
      <c r="A521" s="33" t="s">
        <v>2967</v>
      </c>
      <c r="B521" s="34" t="s">
        <v>624</v>
      </c>
      <c r="C521" s="34" t="s">
        <v>2305</v>
      </c>
      <c r="D521" s="35" t="s">
        <v>625</v>
      </c>
      <c r="E521" s="34" t="s">
        <v>493</v>
      </c>
      <c r="F521" s="38">
        <v>650</v>
      </c>
      <c r="G521" s="39" t="e">
        <f>SUMIF('[1]2.报价结算清单'!$F$2:$F$578,$A521,'[1]2.报价结算清单'!$L$2:$L$578)</f>
        <v>#VALUE!</v>
      </c>
      <c r="H521" s="39" t="e">
        <f>SUMIF('[1]2.报价结算清单'!$F$2:$F$578,$A521,'[1]2.报价结算清单'!$N$2:$N$578)</f>
        <v>#VALUE!</v>
      </c>
      <c r="I521" s="41" t="e">
        <f>SUMIF('[1]2.报价结算清单'!$F$2:$F$578,A521,'[1]2.报价结算清单'!$P$2:$P$578)</f>
        <v>#VALUE!</v>
      </c>
    </row>
    <row r="522" ht="28" spans="1:9">
      <c r="A522" s="33" t="s">
        <v>2968</v>
      </c>
      <c r="B522" s="34" t="s">
        <v>156</v>
      </c>
      <c r="C522" s="34" t="s">
        <v>2305</v>
      </c>
      <c r="D522" s="35" t="s">
        <v>157</v>
      </c>
      <c r="E522" s="34" t="s">
        <v>158</v>
      </c>
      <c r="F522" s="38">
        <v>1272</v>
      </c>
      <c r="G522" s="39" t="e">
        <f>SUMIF('[1]2.报价结算清单'!$F$2:$F$578,$A522,'[1]2.报价结算清单'!$L$2:$L$578)</f>
        <v>#VALUE!</v>
      </c>
      <c r="H522" s="39" t="e">
        <f>SUMIF('[1]2.报价结算清单'!$F$2:$F$578,$A522,'[1]2.报价结算清单'!$N$2:$N$578)</f>
        <v>#VALUE!</v>
      </c>
      <c r="I522" s="41" t="e">
        <f>SUMIF('[1]2.报价结算清单'!$F$2:$F$578,A522,'[1]2.报价结算清单'!$P$2:$P$578)</f>
        <v>#VALUE!</v>
      </c>
    </row>
    <row r="523" ht="14" spans="1:9">
      <c r="A523" s="33" t="s">
        <v>2969</v>
      </c>
      <c r="B523" s="34" t="s">
        <v>884</v>
      </c>
      <c r="C523" s="34" t="s">
        <v>2305</v>
      </c>
      <c r="D523" s="35" t="s">
        <v>885</v>
      </c>
      <c r="E523" s="34" t="s">
        <v>621</v>
      </c>
      <c r="F523" s="38">
        <v>81.62</v>
      </c>
      <c r="G523" s="39" t="e">
        <f>SUMIF('[1]2.报价结算清单'!$F$2:$F$578,$A523,'[1]2.报价结算清单'!$L$2:$L$578)</f>
        <v>#VALUE!</v>
      </c>
      <c r="H523" s="39" t="e">
        <f>SUMIF('[1]2.报价结算清单'!$F$2:$F$578,$A523,'[1]2.报价结算清单'!$N$2:$N$578)</f>
        <v>#VALUE!</v>
      </c>
      <c r="I523" s="41" t="e">
        <f>SUMIF('[1]2.报价结算清单'!$F$2:$F$578,A523,'[1]2.报价结算清单'!$P$2:$P$578)</f>
        <v>#VALUE!</v>
      </c>
    </row>
    <row r="524" ht="14" spans="1:9">
      <c r="A524" s="33" t="s">
        <v>2970</v>
      </c>
      <c r="B524" s="34" t="s">
        <v>152</v>
      </c>
      <c r="C524" s="34" t="s">
        <v>2305</v>
      </c>
      <c r="D524" s="35" t="s">
        <v>153</v>
      </c>
      <c r="E524" s="34" t="s">
        <v>100</v>
      </c>
      <c r="F524" s="38">
        <v>10</v>
      </c>
      <c r="G524" s="39" t="e">
        <f>SUMIF('[1]2.报价结算清单'!$F$2:$F$578,$A524,'[1]2.报价结算清单'!$L$2:$L$578)</f>
        <v>#VALUE!</v>
      </c>
      <c r="H524" s="39" t="e">
        <f>SUMIF('[1]2.报价结算清单'!$F$2:$F$578,$A524,'[1]2.报价结算清单'!$N$2:$N$578)</f>
        <v>#VALUE!</v>
      </c>
      <c r="I524" s="41" t="e">
        <f>SUMIF('[1]2.报价结算清单'!$F$2:$F$578,A524,'[1]2.报价结算清单'!$P$2:$P$578)</f>
        <v>#VALUE!</v>
      </c>
    </row>
    <row r="525" ht="28" spans="1:9">
      <c r="A525" s="33" t="s">
        <v>2971</v>
      </c>
      <c r="B525" s="34" t="s">
        <v>403</v>
      </c>
      <c r="C525" s="34" t="s">
        <v>2305</v>
      </c>
      <c r="D525" s="35" t="s">
        <v>404</v>
      </c>
      <c r="E525" s="34" t="s">
        <v>158</v>
      </c>
      <c r="F525" s="38">
        <v>1060</v>
      </c>
      <c r="G525" s="39" t="e">
        <f>SUMIF('[1]2.报价结算清单'!$F$2:$F$578,$A525,'[1]2.报价结算清单'!$L$2:$L$578)</f>
        <v>#VALUE!</v>
      </c>
      <c r="H525" s="39" t="e">
        <f>SUMIF('[1]2.报价结算清单'!$F$2:$F$578,$A525,'[1]2.报价结算清单'!$N$2:$N$578)</f>
        <v>#VALUE!</v>
      </c>
      <c r="I525" s="41" t="e">
        <f>SUMIF('[1]2.报价结算清单'!$F$2:$F$578,A525,'[1]2.报价结算清单'!$P$2:$P$578)</f>
        <v>#VALUE!</v>
      </c>
    </row>
    <row r="526" ht="14" spans="1:9">
      <c r="A526" s="33" t="s">
        <v>2972</v>
      </c>
      <c r="B526" s="34" t="s">
        <v>1480</v>
      </c>
      <c r="C526" s="34" t="s">
        <v>2305</v>
      </c>
      <c r="D526" s="35" t="s">
        <v>1481</v>
      </c>
      <c r="E526" s="34" t="s">
        <v>621</v>
      </c>
      <c r="F526" s="38">
        <v>74.2</v>
      </c>
      <c r="G526" s="39" t="e">
        <f>SUMIF('[1]2.报价结算清单'!$F$2:$F$578,$A526,'[1]2.报价结算清单'!$L$2:$L$578)</f>
        <v>#VALUE!</v>
      </c>
      <c r="H526" s="39" t="e">
        <f>SUMIF('[1]2.报价结算清单'!$F$2:$F$578,$A526,'[1]2.报价结算清单'!$N$2:$N$578)</f>
        <v>#VALUE!</v>
      </c>
      <c r="I526" s="41" t="e">
        <f>SUMIF('[1]2.报价结算清单'!$F$2:$F$578,A526,'[1]2.报价结算清单'!$P$2:$P$578)</f>
        <v>#VALUE!</v>
      </c>
    </row>
    <row r="527" ht="14" spans="1:9">
      <c r="A527" s="33" t="s">
        <v>2973</v>
      </c>
      <c r="B527" s="34" t="s">
        <v>570</v>
      </c>
      <c r="C527" s="34" t="s">
        <v>2305</v>
      </c>
      <c r="D527" s="35" t="s">
        <v>571</v>
      </c>
      <c r="E527" s="34" t="s">
        <v>100</v>
      </c>
      <c r="F527" s="38">
        <v>10</v>
      </c>
      <c r="G527" s="39" t="e">
        <f>SUMIF('[1]2.报价结算清单'!$F$2:$F$578,$A527,'[1]2.报价结算清单'!$L$2:$L$578)</f>
        <v>#VALUE!</v>
      </c>
      <c r="H527" s="39" t="e">
        <f>SUMIF('[1]2.报价结算清单'!$F$2:$F$578,$A527,'[1]2.报价结算清单'!$N$2:$N$578)</f>
        <v>#VALUE!</v>
      </c>
      <c r="I527" s="41" t="e">
        <f>SUMIF('[1]2.报价结算清单'!$F$2:$F$578,A527,'[1]2.报价结算清单'!$P$2:$P$578)</f>
        <v>#VALUE!</v>
      </c>
    </row>
    <row r="528" ht="14" spans="1:9">
      <c r="A528" s="33" t="s">
        <v>2974</v>
      </c>
      <c r="B528" s="34" t="s">
        <v>724</v>
      </c>
      <c r="C528" s="34" t="s">
        <v>2305</v>
      </c>
      <c r="D528" s="35" t="s">
        <v>725</v>
      </c>
      <c r="E528" s="34" t="s">
        <v>158</v>
      </c>
      <c r="F528" s="38">
        <v>1500</v>
      </c>
      <c r="G528" s="39" t="e">
        <f>SUMIF('[1]2.报价结算清单'!$F$2:$F$578,$A528,'[1]2.报价结算清单'!$L$2:$L$578)</f>
        <v>#VALUE!</v>
      </c>
      <c r="H528" s="39" t="e">
        <f>SUMIF('[1]2.报价结算清单'!$F$2:$F$578,$A528,'[1]2.报价结算清单'!$N$2:$N$578)</f>
        <v>#VALUE!</v>
      </c>
      <c r="I528" s="41" t="e">
        <f>SUMIF('[1]2.报价结算清单'!$F$2:$F$578,A528,'[1]2.报价结算清单'!$P$2:$P$578)</f>
        <v>#VALUE!</v>
      </c>
    </row>
    <row r="529" ht="14" spans="1:9">
      <c r="A529" s="33" t="s">
        <v>2975</v>
      </c>
      <c r="B529" s="34" t="s">
        <v>619</v>
      </c>
      <c r="C529" s="34" t="s">
        <v>2305</v>
      </c>
      <c r="D529" s="35" t="s">
        <v>620</v>
      </c>
      <c r="E529" s="34" t="s">
        <v>621</v>
      </c>
      <c r="F529" s="38">
        <v>120</v>
      </c>
      <c r="G529" s="39" t="e">
        <f>SUMIF('[1]2.报价结算清单'!$F$2:$F$578,$A529,'[1]2.报价结算清单'!$L$2:$L$578)</f>
        <v>#VALUE!</v>
      </c>
      <c r="H529" s="39" t="e">
        <f>SUMIF('[1]2.报价结算清单'!$F$2:$F$578,$A529,'[1]2.报价结算清单'!$N$2:$N$578)</f>
        <v>#VALUE!</v>
      </c>
      <c r="I529" s="41" t="e">
        <f>SUMIF('[1]2.报价结算清单'!$F$2:$F$578,A529,'[1]2.报价结算清单'!$P$2:$P$578)</f>
        <v>#VALUE!</v>
      </c>
    </row>
    <row r="530" ht="14" spans="1:9">
      <c r="A530" s="33" t="s">
        <v>2976</v>
      </c>
      <c r="B530" s="34" t="s">
        <v>390</v>
      </c>
      <c r="C530" s="34" t="s">
        <v>2305</v>
      </c>
      <c r="D530" s="35" t="s">
        <v>391</v>
      </c>
      <c r="E530" s="34" t="s">
        <v>100</v>
      </c>
      <c r="F530" s="38">
        <v>15</v>
      </c>
      <c r="G530" s="39" t="e">
        <f>SUMIF('[1]2.报价结算清单'!$F$2:$F$578,$A530,'[1]2.报价结算清单'!$L$2:$L$578)</f>
        <v>#VALUE!</v>
      </c>
      <c r="H530" s="39" t="e">
        <f>SUMIF('[1]2.报价结算清单'!$F$2:$F$578,$A530,'[1]2.报价结算清单'!$N$2:$N$578)</f>
        <v>#VALUE!</v>
      </c>
      <c r="I530" s="41" t="e">
        <f>SUMIF('[1]2.报价结算清单'!$F$2:$F$578,A530,'[1]2.报价结算清单'!$P$2:$P$578)</f>
        <v>#VALUE!</v>
      </c>
    </row>
    <row r="531" ht="14" spans="1:9">
      <c r="A531" s="33" t="s">
        <v>2977</v>
      </c>
      <c r="B531" s="34" t="s">
        <v>844</v>
      </c>
      <c r="C531" s="34" t="s">
        <v>2305</v>
      </c>
      <c r="D531" s="35" t="s">
        <v>845</v>
      </c>
      <c r="E531" s="34" t="s">
        <v>158</v>
      </c>
      <c r="F531" s="38">
        <v>1866.67</v>
      </c>
      <c r="G531" s="39" t="e">
        <f>SUMIF('[1]2.报价结算清单'!$F$2:$F$578,$A531,'[1]2.报价结算清单'!$L$2:$L$578)</f>
        <v>#VALUE!</v>
      </c>
      <c r="H531" s="39" t="e">
        <f>SUMIF('[1]2.报价结算清单'!$F$2:$F$578,$A531,'[1]2.报价结算清单'!$N$2:$N$578)</f>
        <v>#VALUE!</v>
      </c>
      <c r="I531" s="41" t="e">
        <f>SUMIF('[1]2.报价结算清单'!$F$2:$F$578,A531,'[1]2.报价结算清单'!$P$2:$P$578)</f>
        <v>#VALUE!</v>
      </c>
    </row>
    <row r="532" ht="14" spans="1:9">
      <c r="A532" s="33" t="s">
        <v>2978</v>
      </c>
      <c r="B532" s="34" t="s">
        <v>1009</v>
      </c>
      <c r="C532" s="34" t="s">
        <v>2305</v>
      </c>
      <c r="D532" s="35" t="s">
        <v>1010</v>
      </c>
      <c r="E532" s="34" t="s">
        <v>621</v>
      </c>
      <c r="F532" s="38">
        <v>133.33</v>
      </c>
      <c r="G532" s="39" t="e">
        <f>SUMIF('[1]2.报价结算清单'!$F$2:$F$578,$A532,'[1]2.报价结算清单'!$L$2:$L$578)</f>
        <v>#VALUE!</v>
      </c>
      <c r="H532" s="39" t="e">
        <f>SUMIF('[1]2.报价结算清单'!$F$2:$F$578,$A532,'[1]2.报价结算清单'!$N$2:$N$578)</f>
        <v>#VALUE!</v>
      </c>
      <c r="I532" s="41" t="e">
        <f>SUMIF('[1]2.报价结算清单'!$F$2:$F$578,A532,'[1]2.报价结算清单'!$P$2:$P$578)</f>
        <v>#VALUE!</v>
      </c>
    </row>
    <row r="533" ht="14" spans="1:9">
      <c r="A533" s="33" t="s">
        <v>2979</v>
      </c>
      <c r="B533" s="34" t="s">
        <v>98</v>
      </c>
      <c r="C533" s="34" t="s">
        <v>2305</v>
      </c>
      <c r="D533" s="35" t="s">
        <v>99</v>
      </c>
      <c r="E533" s="34" t="s">
        <v>100</v>
      </c>
      <c r="F533" s="38">
        <v>18.33</v>
      </c>
      <c r="G533" s="39" t="e">
        <f>SUMIF('[1]2.报价结算清单'!$F$2:$F$578,$A533,'[1]2.报价结算清单'!$L$2:$L$578)</f>
        <v>#VALUE!</v>
      </c>
      <c r="H533" s="39" t="e">
        <f>SUMIF('[1]2.报价结算清单'!$F$2:$F$578,$A533,'[1]2.报价结算清单'!$N$2:$N$578)</f>
        <v>#VALUE!</v>
      </c>
      <c r="I533" s="41" t="e">
        <f>SUMIF('[1]2.报价结算清单'!$F$2:$F$578,A533,'[1]2.报价结算清单'!$P$2:$P$578)</f>
        <v>#VALUE!</v>
      </c>
    </row>
    <row r="534" ht="14" spans="1:9">
      <c r="A534" s="33" t="s">
        <v>2980</v>
      </c>
      <c r="B534" s="34" t="s">
        <v>2046</v>
      </c>
      <c r="C534" s="34" t="s">
        <v>2314</v>
      </c>
      <c r="D534" s="35" t="s">
        <v>2047</v>
      </c>
      <c r="E534" s="34" t="s">
        <v>163</v>
      </c>
      <c r="F534" s="38">
        <v>446.26</v>
      </c>
      <c r="G534" s="39" t="e">
        <f>SUMIF('[1]2.报价结算清单'!$F$2:$F$578,$A534,'[1]2.报价结算清单'!$L$2:$L$578)</f>
        <v>#VALUE!</v>
      </c>
      <c r="H534" s="39" t="e">
        <f>SUMIF('[1]2.报价结算清单'!$F$2:$F$578,$A534,'[1]2.报价结算清单'!$N$2:$N$578)</f>
        <v>#VALUE!</v>
      </c>
      <c r="I534" s="41" t="e">
        <f>SUMIF('[1]2.报价结算清单'!$F$2:$F$578,A534,'[1]2.报价结算清单'!$P$2:$P$578)</f>
        <v>#VALUE!</v>
      </c>
    </row>
    <row r="535" ht="14" spans="1:9">
      <c r="A535" s="33" t="s">
        <v>2981</v>
      </c>
      <c r="B535" s="34" t="s">
        <v>1293</v>
      </c>
      <c r="C535" s="34" t="s">
        <v>2314</v>
      </c>
      <c r="D535" s="35" t="s">
        <v>1294</v>
      </c>
      <c r="E535" s="34" t="s">
        <v>163</v>
      </c>
      <c r="F535" s="38">
        <v>742</v>
      </c>
      <c r="G535" s="39" t="e">
        <f>SUMIF('[1]2.报价结算清单'!$F$2:$F$578,$A535,'[1]2.报价结算清单'!$L$2:$L$578)</f>
        <v>#VALUE!</v>
      </c>
      <c r="H535" s="39" t="e">
        <f>SUMIF('[1]2.报价结算清单'!$F$2:$F$578,$A535,'[1]2.报价结算清单'!$N$2:$N$578)</f>
        <v>#VALUE!</v>
      </c>
      <c r="I535" s="41" t="e">
        <f>SUMIF('[1]2.报价结算清单'!$F$2:$F$578,A535,'[1]2.报价结算清单'!$P$2:$P$578)</f>
        <v>#VALUE!</v>
      </c>
    </row>
    <row r="536" ht="14" spans="1:9">
      <c r="A536" s="33" t="s">
        <v>2982</v>
      </c>
      <c r="B536" s="34" t="s">
        <v>1733</v>
      </c>
      <c r="C536" s="34" t="s">
        <v>2314</v>
      </c>
      <c r="D536" s="35" t="s">
        <v>1734</v>
      </c>
      <c r="E536" s="34" t="s">
        <v>163</v>
      </c>
      <c r="F536" s="38">
        <v>1272</v>
      </c>
      <c r="G536" s="39" t="e">
        <f>SUMIF('[1]2.报价结算清单'!$F$2:$F$578,$A536,'[1]2.报价结算清单'!$L$2:$L$578)</f>
        <v>#VALUE!</v>
      </c>
      <c r="H536" s="39" t="e">
        <f>SUMIF('[1]2.报价结算清单'!$F$2:$F$578,$A536,'[1]2.报价结算清单'!$N$2:$N$578)</f>
        <v>#VALUE!</v>
      </c>
      <c r="I536" s="41" t="e">
        <f>SUMIF('[1]2.报价结算清单'!$F$2:$F$578,A536,'[1]2.报价结算清单'!$P$2:$P$578)</f>
        <v>#VALUE!</v>
      </c>
    </row>
    <row r="537" ht="14" spans="1:9">
      <c r="A537" s="33" t="s">
        <v>2983</v>
      </c>
      <c r="B537" s="34" t="s">
        <v>504</v>
      </c>
      <c r="C537" s="34" t="s">
        <v>2314</v>
      </c>
      <c r="D537" s="35" t="s">
        <v>505</v>
      </c>
      <c r="E537" s="34" t="s">
        <v>95</v>
      </c>
      <c r="F537" s="38">
        <v>530</v>
      </c>
      <c r="G537" s="39" t="e">
        <f>SUMIF('[1]2.报价结算清单'!$F$2:$F$578,$A537,'[1]2.报价结算清单'!$L$2:$L$578)</f>
        <v>#VALUE!</v>
      </c>
      <c r="H537" s="39" t="e">
        <f>SUMIF('[1]2.报价结算清单'!$F$2:$F$578,$A537,'[1]2.报价结算清单'!$N$2:$N$578)</f>
        <v>#VALUE!</v>
      </c>
      <c r="I537" s="41" t="e">
        <f>SUMIF('[1]2.报价结算清单'!$F$2:$F$578,A537,'[1]2.报价结算清单'!$P$2:$P$578)</f>
        <v>#VALUE!</v>
      </c>
    </row>
    <row r="538" ht="14" spans="1:9">
      <c r="A538" s="33" t="s">
        <v>2984</v>
      </c>
      <c r="B538" s="34" t="s">
        <v>640</v>
      </c>
      <c r="C538" s="34" t="s">
        <v>2314</v>
      </c>
      <c r="D538" s="35" t="s">
        <v>641</v>
      </c>
      <c r="E538" s="34" t="s">
        <v>95</v>
      </c>
      <c r="F538" s="38">
        <v>1590</v>
      </c>
      <c r="G538" s="39" t="e">
        <f>SUMIF('[1]2.报价结算清单'!$F$2:$F$578,$A538,'[1]2.报价结算清单'!$L$2:$L$578)</f>
        <v>#VALUE!</v>
      </c>
      <c r="H538" s="39" t="e">
        <f>SUMIF('[1]2.报价结算清单'!$F$2:$F$578,$A538,'[1]2.报价结算清单'!$N$2:$N$578)</f>
        <v>#VALUE!</v>
      </c>
      <c r="I538" s="41" t="e">
        <f>SUMIF('[1]2.报价结算清单'!$F$2:$F$578,A538,'[1]2.报价结算清单'!$P$2:$P$578)</f>
        <v>#VALUE!</v>
      </c>
    </row>
    <row r="539" ht="14" spans="1:9">
      <c r="A539" s="33" t="s">
        <v>2985</v>
      </c>
      <c r="B539" s="34" t="s">
        <v>1524</v>
      </c>
      <c r="C539" s="34" t="s">
        <v>2314</v>
      </c>
      <c r="D539" s="35" t="s">
        <v>1525</v>
      </c>
      <c r="E539" s="34" t="s">
        <v>95</v>
      </c>
      <c r="F539" s="38">
        <v>2120</v>
      </c>
      <c r="G539" s="39" t="e">
        <f>SUMIF('[1]2.报价结算清单'!$F$2:$F$578,$A539,'[1]2.报价结算清单'!$L$2:$L$578)</f>
        <v>#VALUE!</v>
      </c>
      <c r="H539" s="39" t="e">
        <f>SUMIF('[1]2.报价结算清单'!$F$2:$F$578,$A539,'[1]2.报价结算清单'!$N$2:$N$578)</f>
        <v>#VALUE!</v>
      </c>
      <c r="I539" s="41" t="e">
        <f>SUMIF('[1]2.报价结算清单'!$F$2:$F$578,A539,'[1]2.报价结算清单'!$P$2:$P$578)</f>
        <v>#VALUE!</v>
      </c>
    </row>
    <row r="540" ht="14" spans="1:9">
      <c r="A540" s="33" t="s">
        <v>2323</v>
      </c>
      <c r="B540" s="34" t="s">
        <v>1692</v>
      </c>
      <c r="C540" s="34" t="s">
        <v>2433</v>
      </c>
      <c r="D540" s="35" t="s">
        <v>1693</v>
      </c>
      <c r="E540" s="34" t="s">
        <v>49</v>
      </c>
      <c r="F540" s="38">
        <v>0.1</v>
      </c>
      <c r="G540" s="39" t="e">
        <f>SUMIF('[1]2.报价结算清单'!$F$2:$F$578,$A540,'[1]2.报价结算清单'!$L$2:$L$578)</f>
        <v>#VALUE!</v>
      </c>
      <c r="H540" s="39" t="e">
        <f>SUMIF('[1]2.报价结算清单'!$F$2:$F$578,$A540,'[1]2.报价结算清单'!$N$2:$N$578)</f>
        <v>#VALUE!</v>
      </c>
      <c r="I540" s="41" t="e">
        <f>SUMIF('[1]2.报价结算清单'!$F$2:$F$578,A540,'[1]2.报价结算清单'!$P$2:$P$578)</f>
        <v>#VALUE!</v>
      </c>
    </row>
    <row r="541" ht="14" spans="1:9">
      <c r="A541" s="33" t="s">
        <v>2434</v>
      </c>
      <c r="B541" s="34" t="s">
        <v>1261</v>
      </c>
      <c r="C541" s="34" t="s">
        <v>2433</v>
      </c>
      <c r="D541" s="35" t="s">
        <v>1262</v>
      </c>
      <c r="E541" s="34" t="s">
        <v>49</v>
      </c>
      <c r="F541" s="38">
        <v>0.06</v>
      </c>
      <c r="G541" s="39" t="e">
        <f>SUMIF('[1]2.报价结算清单'!$F$2:$F$578,$A541,'[1]2.报价结算清单'!$L$2:$L$578)</f>
        <v>#VALUE!</v>
      </c>
      <c r="H541" s="39" t="e">
        <f>SUMIF('[1]2.报价结算清单'!$F$2:$F$578,$A541,'[1]2.报价结算清单'!$N$2:$N$578)</f>
        <v>#VALUE!</v>
      </c>
      <c r="I541" s="41" t="e">
        <f>SUMIF('[1]2.报价结算清单'!$F$2:$F$578,A541,'[1]2.报价结算清单'!$P$2:$P$578)</f>
        <v>#VALUE!</v>
      </c>
    </row>
    <row r="542" ht="14" spans="1:9">
      <c r="A542" s="33" t="s">
        <v>2986</v>
      </c>
      <c r="B542" s="34" t="s">
        <v>540</v>
      </c>
      <c r="C542" s="34" t="s">
        <v>2433</v>
      </c>
      <c r="D542" s="35" t="s">
        <v>541</v>
      </c>
      <c r="E542" s="34" t="s">
        <v>49</v>
      </c>
      <c r="F542" s="38">
        <v>0.06</v>
      </c>
      <c r="G542" s="39" t="e">
        <f>SUMIF('[1]2.报价结算清单'!$F$2:$F$578,$A542,'[1]2.报价结算清单'!$L$2:$L$578)</f>
        <v>#VALUE!</v>
      </c>
      <c r="H542" s="39" t="e">
        <f>SUMIF('[1]2.报价结算清单'!$F$2:$F$578,$A542,'[1]2.报价结算清单'!$N$2:$N$578)</f>
        <v>#VALUE!</v>
      </c>
      <c r="I542" s="41" t="e">
        <f>SUMIF('[1]2.报价结算清单'!$F$2:$F$578,A542,'[1]2.报价结算清单'!$P$2:$P$578)</f>
        <v>#VALUE!</v>
      </c>
    </row>
    <row r="543" ht="14" spans="1:9">
      <c r="A543" s="33" t="s">
        <v>2987</v>
      </c>
      <c r="B543" s="34" t="s">
        <v>257</v>
      </c>
      <c r="C543" s="34" t="s">
        <v>2433</v>
      </c>
      <c r="D543" s="35" t="s">
        <v>258</v>
      </c>
      <c r="E543" s="34" t="s">
        <v>49</v>
      </c>
      <c r="F543" s="38">
        <v>0.1</v>
      </c>
      <c r="G543" s="39" t="e">
        <f>SUMIF('[1]2.报价结算清单'!$F$2:$F$578,$A543,'[1]2.报价结算清单'!$L$2:$L$578)</f>
        <v>#VALUE!</v>
      </c>
      <c r="H543" s="39" t="e">
        <f>SUMIF('[1]2.报价结算清单'!$F$2:$F$578,$A543,'[1]2.报价结算清单'!$N$2:$N$578)</f>
        <v>#VALUE!</v>
      </c>
      <c r="I543" s="41" t="e">
        <f>SUMIF('[1]2.报价结算清单'!$F$2:$F$578,A543,'[1]2.报价结算清单'!$P$2:$P$578)</f>
        <v>#VALUE!</v>
      </c>
    </row>
    <row r="544" ht="14" spans="1:9">
      <c r="A544" s="33" t="s">
        <v>2988</v>
      </c>
      <c r="B544" s="34" t="s">
        <v>2203</v>
      </c>
      <c r="C544" s="34" t="s">
        <v>2433</v>
      </c>
      <c r="D544" s="35" t="s">
        <v>2204</v>
      </c>
      <c r="E544" s="34" t="s">
        <v>49</v>
      </c>
      <c r="F544" s="38">
        <v>0.06</v>
      </c>
      <c r="G544" s="39" t="e">
        <f>SUMIF('[1]2.报价结算清单'!$F$2:$F$578,$A544,'[1]2.报价结算清单'!$L$2:$L$578)</f>
        <v>#VALUE!</v>
      </c>
      <c r="H544" s="39" t="e">
        <f>SUMIF('[1]2.报价结算清单'!$F$2:$F$578,$A544,'[1]2.报价结算清单'!$N$2:$N$578)</f>
        <v>#VALUE!</v>
      </c>
      <c r="I544" s="41" t="e">
        <f>SUMIF('[1]2.报价结算清单'!$F$2:$F$578,A544,'[1]2.报价结算清单'!$P$2:$P$578)</f>
        <v>#VALUE!</v>
      </c>
    </row>
    <row r="545" ht="14" spans="1:9">
      <c r="A545" s="33" t="s">
        <v>2989</v>
      </c>
      <c r="B545" s="34" t="s">
        <v>908</v>
      </c>
      <c r="C545" s="34" t="s">
        <v>2433</v>
      </c>
      <c r="D545" s="35" t="s">
        <v>909</v>
      </c>
      <c r="E545" s="34" t="s">
        <v>49</v>
      </c>
      <c r="F545" s="38">
        <v>0.06</v>
      </c>
      <c r="G545" s="39" t="e">
        <f>SUMIF('[1]2.报价结算清单'!$F$2:$F$578,$A545,'[1]2.报价结算清单'!$L$2:$L$578)</f>
        <v>#VALUE!</v>
      </c>
      <c r="H545" s="39" t="e">
        <f>SUMIF('[1]2.报价结算清单'!$F$2:$F$578,$A545,'[1]2.报价结算清单'!$N$2:$N$578)</f>
        <v>#VALUE!</v>
      </c>
      <c r="I545" s="41" t="e">
        <f>SUMIF('[1]2.报价结算清单'!$F$2:$F$578,A545,'[1]2.报价结算清单'!$P$2:$P$578)</f>
        <v>#VALUE!</v>
      </c>
    </row>
    <row r="546" ht="14" spans="1:9">
      <c r="A546" s="33" t="s">
        <v>2436</v>
      </c>
      <c r="B546" s="34" t="s">
        <v>1341</v>
      </c>
      <c r="C546" s="34" t="s">
        <v>2435</v>
      </c>
      <c r="D546" s="35" t="s">
        <v>1342</v>
      </c>
      <c r="E546" s="34" t="s">
        <v>49</v>
      </c>
      <c r="F546" s="38">
        <v>0.06</v>
      </c>
      <c r="G546" s="39" t="e">
        <f>SUMIF('[1]2.报价结算清单'!$F$2:$F$578,$A546,'[1]2.报价结算清单'!$L$2:$L$578)</f>
        <v>#VALUE!</v>
      </c>
      <c r="H546" s="39" t="e">
        <f>SUMIF('[1]2.报价结算清单'!$F$2:$F$578,$A546,'[1]2.报价结算清单'!$N$2:$N$578)</f>
        <v>#VALUE!</v>
      </c>
      <c r="I546" s="41" t="e">
        <f>SUMIF('[1]2.报价结算清单'!$F$2:$F$578,A546,'[1]2.报价结算清单'!$P$2:$P$578)</f>
        <v>#VALUE!</v>
      </c>
    </row>
    <row r="547" ht="14" spans="1:9">
      <c r="A547" s="33" t="s">
        <v>2990</v>
      </c>
      <c r="B547" s="34" t="s">
        <v>876</v>
      </c>
      <c r="C547" s="34" t="s">
        <v>2435</v>
      </c>
      <c r="D547" s="35" t="s">
        <v>877</v>
      </c>
      <c r="E547" s="34" t="s">
        <v>49</v>
      </c>
      <c r="F547" s="38">
        <v>0.06</v>
      </c>
      <c r="G547" s="39" t="e">
        <f>SUMIF('[1]2.报价结算清单'!$F$2:$F$578,$A547,'[1]2.报价结算清单'!$L$2:$L$578)</f>
        <v>#VALUE!</v>
      </c>
      <c r="H547" s="39" t="e">
        <f>SUMIF('[1]2.报价结算清单'!$F$2:$F$578,$A547,'[1]2.报价结算清单'!$N$2:$N$578)</f>
        <v>#VALUE!</v>
      </c>
      <c r="I547" s="41" t="e">
        <f>SUMIF('[1]2.报价结算清单'!$F$2:$F$578,A547,'[1]2.报价结算清单'!$P$2:$P$578)</f>
        <v>#VALUE!</v>
      </c>
    </row>
    <row r="548" ht="14" spans="1:9">
      <c r="A548" s="33" t="s">
        <v>2991</v>
      </c>
      <c r="B548" s="34" t="s">
        <v>1241</v>
      </c>
      <c r="C548" s="34" t="s">
        <v>2435</v>
      </c>
      <c r="D548" s="35" t="s">
        <v>1242</v>
      </c>
      <c r="E548" s="34" t="s">
        <v>49</v>
      </c>
      <c r="F548" s="38">
        <v>0.06</v>
      </c>
      <c r="G548" s="39" t="e">
        <f>SUMIF('[1]2.报价结算清单'!$F$2:$F$578,$A548,'[1]2.报价结算清单'!$L$2:$L$578)</f>
        <v>#VALUE!</v>
      </c>
      <c r="H548" s="39" t="e">
        <f>SUMIF('[1]2.报价结算清单'!$F$2:$F$578,$A548,'[1]2.报价结算清单'!$N$2:$N$578)</f>
        <v>#VALUE!</v>
      </c>
      <c r="I548" s="41" t="e">
        <f>SUMIF('[1]2.报价结算清单'!$F$2:$F$578,A548,'[1]2.报价结算清单'!$P$2:$P$578)</f>
        <v>#VALUE!</v>
      </c>
    </row>
    <row r="549" ht="14" spans="1:9">
      <c r="A549" s="33" t="s">
        <v>2992</v>
      </c>
      <c r="B549" s="34" t="s">
        <v>47</v>
      </c>
      <c r="C549" s="34" t="s">
        <v>2435</v>
      </c>
      <c r="D549" s="35" t="s">
        <v>48</v>
      </c>
      <c r="E549" s="34" t="s">
        <v>49</v>
      </c>
      <c r="F549" s="38">
        <v>0.06</v>
      </c>
      <c r="G549" s="39" t="e">
        <f>SUMIF('[1]2.报价结算清单'!$F$2:$F$578,$A549,'[1]2.报价结算清单'!$L$2:$L$578)</f>
        <v>#VALUE!</v>
      </c>
      <c r="H549" s="39" t="e">
        <f>SUMIF('[1]2.报价结算清单'!$F$2:$F$578,$A549,'[1]2.报价结算清单'!$N$2:$N$578)</f>
        <v>#VALUE!</v>
      </c>
      <c r="I549" s="41" t="e">
        <f>SUMIF('[1]2.报价结算清单'!$F$2:$F$578,A549,'[1]2.报价结算清单'!$P$2:$P$578)</f>
        <v>#VALUE!</v>
      </c>
    </row>
    <row r="550" ht="28" spans="1:6">
      <c r="A550" s="27" t="s">
        <v>2993</v>
      </c>
      <c r="B550" s="27" t="s">
        <v>2255</v>
      </c>
      <c r="C550" s="27" t="s">
        <v>2993</v>
      </c>
      <c r="D550" s="27" t="s">
        <v>2256</v>
      </c>
      <c r="E550" s="27" t="s">
        <v>49</v>
      </c>
      <c r="F550" s="28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4"/>
  <sheetViews>
    <sheetView zoomScale="67" zoomScaleNormal="67" topLeftCell="A117" workbookViewId="0">
      <selection activeCell="G138" sqref="G138"/>
    </sheetView>
  </sheetViews>
  <sheetFormatPr defaultColWidth="8.35714285714286" defaultRowHeight="16.8"/>
  <cols>
    <col min="1" max="1" width="7.16071428571429" style="17" customWidth="1"/>
    <col min="2" max="2" width="22.1696428571429" style="17" customWidth="1"/>
    <col min="3" max="3" width="18.0089285714286" style="17" customWidth="1"/>
    <col min="4" max="4" width="12.0714285714286" style="17" customWidth="1"/>
    <col min="5" max="5" width="11.9017857142857" style="17" customWidth="1"/>
    <col min="6" max="6" width="21.125" style="17" customWidth="1"/>
    <col min="7" max="9" width="11.1428571428571" style="17" customWidth="1"/>
    <col min="10" max="10" width="17.2678571428571" style="17" customWidth="1"/>
    <col min="11" max="16384" width="8.35714285714286" style="17"/>
  </cols>
  <sheetData>
    <row r="1" s="16" customFormat="1" ht="31" customHeight="1" spans="1:9">
      <c r="A1" s="2" t="s">
        <v>2348</v>
      </c>
      <c r="B1" s="2" t="s">
        <v>2994</v>
      </c>
      <c r="C1" s="2" t="s">
        <v>2995</v>
      </c>
      <c r="D1" s="2" t="s">
        <v>2996</v>
      </c>
      <c r="E1" s="2" t="s">
        <v>2997</v>
      </c>
      <c r="F1" s="2" t="s">
        <v>2998</v>
      </c>
      <c r="G1" s="2" t="s">
        <v>2999</v>
      </c>
      <c r="H1" s="2" t="s">
        <v>3000</v>
      </c>
      <c r="I1" s="2" t="s">
        <v>3001</v>
      </c>
    </row>
    <row r="2" s="17" customFormat="1" ht="30" customHeight="1" spans="1:9">
      <c r="A2" s="18">
        <v>1</v>
      </c>
      <c r="B2" s="18" t="s">
        <v>3002</v>
      </c>
      <c r="C2" s="18" t="s">
        <v>3003</v>
      </c>
      <c r="D2" s="18" t="s">
        <v>3004</v>
      </c>
      <c r="E2" s="18" t="s">
        <v>3005</v>
      </c>
      <c r="F2" s="18" t="s">
        <v>3006</v>
      </c>
      <c r="G2" s="18"/>
      <c r="H2" s="18"/>
      <c r="I2" s="18">
        <v>1340</v>
      </c>
    </row>
    <row r="3" s="17" customFormat="1" ht="30" customHeight="1" spans="1:9">
      <c r="A3" s="18">
        <v>2</v>
      </c>
      <c r="B3" s="18" t="s">
        <v>3007</v>
      </c>
      <c r="C3" s="18" t="s">
        <v>3008</v>
      </c>
      <c r="D3" s="18" t="s">
        <v>3009</v>
      </c>
      <c r="E3" s="18" t="s">
        <v>3010</v>
      </c>
      <c r="F3" s="18" t="s">
        <v>3011</v>
      </c>
      <c r="G3" s="18"/>
      <c r="H3" s="18"/>
      <c r="I3" s="18">
        <v>1215</v>
      </c>
    </row>
    <row r="4" s="17" customFormat="1" ht="30" customHeight="1" spans="1:9">
      <c r="A4" s="18">
        <v>3</v>
      </c>
      <c r="B4" s="18" t="s">
        <v>3012</v>
      </c>
      <c r="C4" s="18" t="s">
        <v>3013</v>
      </c>
      <c r="D4" s="18" t="s">
        <v>3014</v>
      </c>
      <c r="E4" s="18" t="s">
        <v>3015</v>
      </c>
      <c r="F4" s="18" t="s">
        <v>3016</v>
      </c>
      <c r="G4" s="18"/>
      <c r="H4" s="18"/>
      <c r="I4" s="18">
        <v>800</v>
      </c>
    </row>
    <row r="5" s="17" customFormat="1" ht="30" customHeight="1" spans="1:9">
      <c r="A5" s="18">
        <v>4</v>
      </c>
      <c r="B5" s="18" t="s">
        <v>3017</v>
      </c>
      <c r="C5" s="18" t="s">
        <v>3018</v>
      </c>
      <c r="D5" s="18" t="s">
        <v>3019</v>
      </c>
      <c r="E5" s="18" t="s">
        <v>3020</v>
      </c>
      <c r="F5" s="18" t="s">
        <v>3021</v>
      </c>
      <c r="G5" s="18"/>
      <c r="H5" s="18"/>
      <c r="I5" s="18">
        <v>750</v>
      </c>
    </row>
    <row r="6" s="17" customFormat="1" ht="30" customHeight="1" spans="1:9">
      <c r="A6" s="18">
        <v>5</v>
      </c>
      <c r="B6" s="18" t="s">
        <v>3022</v>
      </c>
      <c r="C6" s="18" t="s">
        <v>3023</v>
      </c>
      <c r="D6" s="18" t="s">
        <v>3024</v>
      </c>
      <c r="E6" s="18" t="s">
        <v>3025</v>
      </c>
      <c r="F6" s="18" t="s">
        <v>3026</v>
      </c>
      <c r="G6" s="18"/>
      <c r="H6" s="18"/>
      <c r="I6" s="18">
        <v>1090</v>
      </c>
    </row>
    <row r="7" s="17" customFormat="1" ht="30" customHeight="1" spans="1:9">
      <c r="A7" s="18">
        <v>6</v>
      </c>
      <c r="B7" s="18" t="s">
        <v>3027</v>
      </c>
      <c r="C7" s="18" t="s">
        <v>3028</v>
      </c>
      <c r="D7" s="18" t="s">
        <v>3029</v>
      </c>
      <c r="E7" s="18" t="s">
        <v>3030</v>
      </c>
      <c r="F7" s="18" t="s">
        <v>3031</v>
      </c>
      <c r="G7" s="18"/>
      <c r="H7" s="18"/>
      <c r="I7" s="18">
        <v>2380</v>
      </c>
    </row>
    <row r="8" s="17" customFormat="1" ht="30" customHeight="1" spans="1:9">
      <c r="A8" s="18">
        <v>7</v>
      </c>
      <c r="B8" s="18" t="s">
        <v>3032</v>
      </c>
      <c r="C8" s="18" t="s">
        <v>3033</v>
      </c>
      <c r="D8" s="18" t="s">
        <v>3034</v>
      </c>
      <c r="E8" s="18" t="s">
        <v>3035</v>
      </c>
      <c r="F8" s="18" t="s">
        <v>3036</v>
      </c>
      <c r="G8" s="18"/>
      <c r="H8" s="18"/>
      <c r="I8" s="18">
        <v>960</v>
      </c>
    </row>
    <row r="9" s="17" customFormat="1" ht="30" customHeight="1" spans="1:9">
      <c r="A9" s="18">
        <v>8</v>
      </c>
      <c r="B9" s="18" t="s">
        <v>3037</v>
      </c>
      <c r="C9" s="18" t="s">
        <v>3033</v>
      </c>
      <c r="D9" s="18" t="s">
        <v>3034</v>
      </c>
      <c r="E9" s="18" t="s">
        <v>3038</v>
      </c>
      <c r="F9" s="18" t="s">
        <v>3039</v>
      </c>
      <c r="G9" s="18"/>
      <c r="H9" s="18">
        <v>663</v>
      </c>
      <c r="I9" s="12"/>
    </row>
    <row r="10" s="17" customFormat="1" ht="30" customHeight="1" spans="1:9">
      <c r="A10" s="18">
        <v>9</v>
      </c>
      <c r="B10" s="18" t="s">
        <v>3040</v>
      </c>
      <c r="C10" s="18" t="s">
        <v>3041</v>
      </c>
      <c r="D10" s="18" t="s">
        <v>3042</v>
      </c>
      <c r="E10" s="18" t="s">
        <v>3043</v>
      </c>
      <c r="F10" s="18" t="s">
        <v>3044</v>
      </c>
      <c r="G10" s="18"/>
      <c r="H10" s="18"/>
      <c r="I10" s="18">
        <v>900</v>
      </c>
    </row>
    <row r="11" s="17" customFormat="1" ht="30" customHeight="1" spans="1:9">
      <c r="A11" s="18">
        <v>10</v>
      </c>
      <c r="B11" s="18" t="s">
        <v>3045</v>
      </c>
      <c r="C11" s="18" t="s">
        <v>3046</v>
      </c>
      <c r="D11" s="18" t="s">
        <v>3047</v>
      </c>
      <c r="E11" s="18" t="s">
        <v>3048</v>
      </c>
      <c r="F11" s="18" t="s">
        <v>3049</v>
      </c>
      <c r="G11" s="18"/>
      <c r="H11" s="18"/>
      <c r="I11" s="18">
        <v>920</v>
      </c>
    </row>
    <row r="12" s="17" customFormat="1" ht="30" customHeight="1" spans="1:9">
      <c r="A12" s="18">
        <v>11</v>
      </c>
      <c r="B12" s="18" t="s">
        <v>3050</v>
      </c>
      <c r="C12" s="18" t="s">
        <v>3051</v>
      </c>
      <c r="D12" s="18" t="s">
        <v>3052</v>
      </c>
      <c r="E12" s="18" t="s">
        <v>3053</v>
      </c>
      <c r="F12" s="18" t="s">
        <v>3054</v>
      </c>
      <c r="G12" s="18"/>
      <c r="H12" s="18"/>
      <c r="I12" s="18">
        <v>433</v>
      </c>
    </row>
    <row r="13" s="17" customFormat="1" ht="30" customHeight="1" spans="1:9">
      <c r="A13" s="18">
        <v>12</v>
      </c>
      <c r="B13" s="18" t="s">
        <v>3055</v>
      </c>
      <c r="C13" s="18" t="s">
        <v>3051</v>
      </c>
      <c r="D13" s="18" t="s">
        <v>3056</v>
      </c>
      <c r="E13" s="18" t="s">
        <v>3057</v>
      </c>
      <c r="F13" s="18" t="s">
        <v>3058</v>
      </c>
      <c r="G13" s="18"/>
      <c r="H13" s="18"/>
      <c r="I13" s="18">
        <v>493</v>
      </c>
    </row>
    <row r="14" s="17" customFormat="1" ht="30" customHeight="1" spans="1:9">
      <c r="A14" s="18">
        <v>13</v>
      </c>
      <c r="B14" s="18" t="s">
        <v>3059</v>
      </c>
      <c r="C14" s="18" t="s">
        <v>3060</v>
      </c>
      <c r="D14" s="18" t="s">
        <v>3034</v>
      </c>
      <c r="E14" s="18" t="s">
        <v>3061</v>
      </c>
      <c r="F14" s="18" t="s">
        <v>3062</v>
      </c>
      <c r="G14" s="18"/>
      <c r="H14" s="18"/>
      <c r="I14" s="18">
        <v>1800</v>
      </c>
    </row>
    <row r="15" s="17" customFormat="1" ht="30" customHeight="1" spans="1:9">
      <c r="A15" s="18">
        <v>14</v>
      </c>
      <c r="B15" s="18" t="s">
        <v>3063</v>
      </c>
      <c r="C15" s="18" t="s">
        <v>3060</v>
      </c>
      <c r="D15" s="18" t="s">
        <v>3029</v>
      </c>
      <c r="E15" s="18" t="s">
        <v>3064</v>
      </c>
      <c r="F15" s="18" t="s">
        <v>3065</v>
      </c>
      <c r="G15" s="18"/>
      <c r="H15" s="18"/>
      <c r="I15" s="18">
        <v>870</v>
      </c>
    </row>
    <row r="16" s="17" customFormat="1" ht="30" customHeight="1" spans="1:9">
      <c r="A16" s="18">
        <v>15</v>
      </c>
      <c r="B16" s="18" t="s">
        <v>3066</v>
      </c>
      <c r="C16" s="18" t="s">
        <v>3067</v>
      </c>
      <c r="D16" s="18" t="s">
        <v>3068</v>
      </c>
      <c r="E16" s="18" t="s">
        <v>3069</v>
      </c>
      <c r="F16" s="18" t="s">
        <v>3070</v>
      </c>
      <c r="G16" s="18"/>
      <c r="H16" s="18"/>
      <c r="I16" s="18">
        <v>550</v>
      </c>
    </row>
    <row r="17" s="17" customFormat="1" ht="30" customHeight="1" spans="1:9">
      <c r="A17" s="18">
        <v>16</v>
      </c>
      <c r="B17" s="18" t="s">
        <v>3071</v>
      </c>
      <c r="C17" s="18" t="s">
        <v>3072</v>
      </c>
      <c r="D17" s="18" t="s">
        <v>3034</v>
      </c>
      <c r="E17" s="18" t="s">
        <v>3073</v>
      </c>
      <c r="F17" s="18" t="s">
        <v>3074</v>
      </c>
      <c r="G17" s="18"/>
      <c r="H17" s="18"/>
      <c r="I17" s="18">
        <v>950</v>
      </c>
    </row>
    <row r="18" s="17" customFormat="1" ht="30" customHeight="1" spans="1:9">
      <c r="A18" s="18">
        <v>17</v>
      </c>
      <c r="B18" s="18" t="s">
        <v>3075</v>
      </c>
      <c r="C18" s="18" t="s">
        <v>3076</v>
      </c>
      <c r="D18" s="18" t="s">
        <v>3077</v>
      </c>
      <c r="E18" s="18" t="s">
        <v>3078</v>
      </c>
      <c r="F18" s="18" t="s">
        <v>3079</v>
      </c>
      <c r="G18" s="18"/>
      <c r="H18" s="18"/>
      <c r="I18" s="18">
        <v>1000</v>
      </c>
    </row>
    <row r="19" s="17" customFormat="1" ht="30" customHeight="1" spans="1:9">
      <c r="A19" s="18">
        <v>18</v>
      </c>
      <c r="B19" s="18" t="s">
        <v>3080</v>
      </c>
      <c r="C19" s="18" t="s">
        <v>3081</v>
      </c>
      <c r="D19" s="18" t="s">
        <v>3082</v>
      </c>
      <c r="E19" s="18" t="s">
        <v>3083</v>
      </c>
      <c r="F19" s="18" t="s">
        <v>3084</v>
      </c>
      <c r="G19" s="18"/>
      <c r="H19" s="18"/>
      <c r="I19" s="18">
        <v>1260</v>
      </c>
    </row>
    <row r="20" s="17" customFormat="1" ht="30" customHeight="1" spans="1:9">
      <c r="A20" s="18">
        <v>19</v>
      </c>
      <c r="B20" s="18" t="s">
        <v>3085</v>
      </c>
      <c r="C20" s="18" t="s">
        <v>3081</v>
      </c>
      <c r="D20" s="18" t="s">
        <v>3029</v>
      </c>
      <c r="E20" s="18" t="s">
        <v>3086</v>
      </c>
      <c r="F20" s="18" t="s">
        <v>3087</v>
      </c>
      <c r="G20" s="18"/>
      <c r="H20" s="18"/>
      <c r="I20" s="18">
        <v>750</v>
      </c>
    </row>
    <row r="21" s="17" customFormat="1" ht="30" customHeight="1" spans="1:9">
      <c r="A21" s="18">
        <v>20</v>
      </c>
      <c r="B21" s="18" t="s">
        <v>3088</v>
      </c>
      <c r="C21" s="18" t="s">
        <v>3089</v>
      </c>
      <c r="D21" s="18" t="s">
        <v>3042</v>
      </c>
      <c r="E21" s="18" t="s">
        <v>3090</v>
      </c>
      <c r="F21" s="18" t="s">
        <v>3091</v>
      </c>
      <c r="G21" s="18"/>
      <c r="H21" s="18"/>
      <c r="I21" s="18">
        <v>1100</v>
      </c>
    </row>
    <row r="22" s="17" customFormat="1" ht="30" customHeight="1" spans="1:9">
      <c r="A22" s="18">
        <v>21</v>
      </c>
      <c r="B22" s="18" t="s">
        <v>3092</v>
      </c>
      <c r="C22" s="18" t="s">
        <v>3089</v>
      </c>
      <c r="D22" s="18" t="s">
        <v>3093</v>
      </c>
      <c r="E22" s="18" t="s">
        <v>3094</v>
      </c>
      <c r="F22" s="18" t="s">
        <v>3095</v>
      </c>
      <c r="G22" s="18"/>
      <c r="H22" s="18"/>
      <c r="I22" s="18">
        <v>1050</v>
      </c>
    </row>
    <row r="23" s="17" customFormat="1" ht="30" customHeight="1" spans="1:9">
      <c r="A23" s="18">
        <v>22</v>
      </c>
      <c r="B23" s="18" t="s">
        <v>3096</v>
      </c>
      <c r="C23" s="18" t="s">
        <v>3097</v>
      </c>
      <c r="D23" s="18" t="s">
        <v>3042</v>
      </c>
      <c r="E23" s="18" t="s">
        <v>3090</v>
      </c>
      <c r="F23" s="18" t="s">
        <v>3091</v>
      </c>
      <c r="G23" s="18"/>
      <c r="H23" s="18"/>
      <c r="I23" s="18">
        <v>1100</v>
      </c>
    </row>
    <row r="24" s="17" customFormat="1" ht="30" customHeight="1" spans="1:9">
      <c r="A24" s="18">
        <v>23</v>
      </c>
      <c r="B24" s="18" t="s">
        <v>3098</v>
      </c>
      <c r="C24" s="18" t="s">
        <v>3097</v>
      </c>
      <c r="D24" s="18" t="s">
        <v>3093</v>
      </c>
      <c r="E24" s="18" t="s">
        <v>3094</v>
      </c>
      <c r="F24" s="18" t="s">
        <v>3095</v>
      </c>
      <c r="G24" s="18"/>
      <c r="H24" s="18"/>
      <c r="I24" s="18">
        <v>1050</v>
      </c>
    </row>
    <row r="25" s="17" customFormat="1" ht="30" customHeight="1" spans="1:9">
      <c r="A25" s="18">
        <v>24</v>
      </c>
      <c r="B25" s="18" t="s">
        <v>3099</v>
      </c>
      <c r="C25" s="18" t="s">
        <v>3100</v>
      </c>
      <c r="D25" s="18" t="s">
        <v>3042</v>
      </c>
      <c r="E25" s="18" t="s">
        <v>3090</v>
      </c>
      <c r="F25" s="18" t="s">
        <v>3091</v>
      </c>
      <c r="G25" s="18"/>
      <c r="H25" s="18"/>
      <c r="I25" s="18">
        <v>1100</v>
      </c>
    </row>
    <row r="26" s="17" customFormat="1" ht="30" customHeight="1" spans="1:9">
      <c r="A26" s="18">
        <v>25</v>
      </c>
      <c r="B26" s="18" t="s">
        <v>3101</v>
      </c>
      <c r="C26" s="18" t="s">
        <v>3100</v>
      </c>
      <c r="D26" s="18" t="s">
        <v>3093</v>
      </c>
      <c r="E26" s="18" t="s">
        <v>3094</v>
      </c>
      <c r="F26" s="18" t="s">
        <v>3095</v>
      </c>
      <c r="G26" s="18"/>
      <c r="H26" s="18"/>
      <c r="I26" s="18">
        <v>1050</v>
      </c>
    </row>
    <row r="27" s="17" customFormat="1" ht="30" customHeight="1" spans="1:9">
      <c r="A27" s="18">
        <v>26</v>
      </c>
      <c r="B27" s="18" t="s">
        <v>3102</v>
      </c>
      <c r="C27" s="18" t="s">
        <v>3103</v>
      </c>
      <c r="D27" s="18" t="s">
        <v>3104</v>
      </c>
      <c r="E27" s="18" t="s">
        <v>3105</v>
      </c>
      <c r="F27" s="18" t="s">
        <v>3106</v>
      </c>
      <c r="G27" s="18"/>
      <c r="H27" s="18"/>
      <c r="I27" s="18">
        <v>640</v>
      </c>
    </row>
    <row r="28" s="17" customFormat="1" ht="30" customHeight="1" spans="1:9">
      <c r="A28" s="18">
        <v>27</v>
      </c>
      <c r="B28" s="18" t="s">
        <v>3107</v>
      </c>
      <c r="C28" s="18" t="s">
        <v>3103</v>
      </c>
      <c r="D28" s="18" t="s">
        <v>3108</v>
      </c>
      <c r="E28" s="18" t="s">
        <v>3109</v>
      </c>
      <c r="F28" s="18" t="s">
        <v>3110</v>
      </c>
      <c r="G28" s="18"/>
      <c r="H28" s="18"/>
      <c r="I28" s="18">
        <v>1190</v>
      </c>
    </row>
    <row r="29" s="17" customFormat="1" ht="30" customHeight="1" spans="1:9">
      <c r="A29" s="18">
        <v>28</v>
      </c>
      <c r="B29" s="18" t="s">
        <v>3111</v>
      </c>
      <c r="C29" s="18" t="s">
        <v>3112</v>
      </c>
      <c r="D29" s="18" t="s">
        <v>3034</v>
      </c>
      <c r="E29" s="18" t="s">
        <v>3113</v>
      </c>
      <c r="F29" s="18" t="s">
        <v>3114</v>
      </c>
      <c r="G29" s="18"/>
      <c r="H29" s="18"/>
      <c r="I29" s="18">
        <v>820</v>
      </c>
    </row>
    <row r="30" s="17" customFormat="1" ht="30" customHeight="1" spans="1:9">
      <c r="A30" s="18">
        <v>29</v>
      </c>
      <c r="B30" s="18" t="s">
        <v>3115</v>
      </c>
      <c r="C30" s="18" t="s">
        <v>3116</v>
      </c>
      <c r="D30" s="18" t="s">
        <v>3024</v>
      </c>
      <c r="E30" s="18" t="s">
        <v>3117</v>
      </c>
      <c r="F30" s="18" t="s">
        <v>3118</v>
      </c>
      <c r="G30" s="18"/>
      <c r="H30" s="18"/>
      <c r="I30" s="18">
        <v>645</v>
      </c>
    </row>
    <row r="31" s="17" customFormat="1" ht="30" customHeight="1" spans="1:9">
      <c r="A31" s="18">
        <v>30</v>
      </c>
      <c r="B31" s="18" t="s">
        <v>3119</v>
      </c>
      <c r="C31" s="18" t="s">
        <v>3116</v>
      </c>
      <c r="D31" s="18" t="s">
        <v>3120</v>
      </c>
      <c r="E31" s="18" t="s">
        <v>3121</v>
      </c>
      <c r="F31" s="18" t="s">
        <v>3122</v>
      </c>
      <c r="G31" s="18"/>
      <c r="H31" s="18"/>
      <c r="I31" s="18">
        <v>1170</v>
      </c>
    </row>
    <row r="32" s="17" customFormat="1" ht="30" customHeight="1" spans="1:9">
      <c r="A32" s="18">
        <v>31</v>
      </c>
      <c r="B32" s="18" t="s">
        <v>3123</v>
      </c>
      <c r="C32" s="18" t="s">
        <v>3124</v>
      </c>
      <c r="D32" s="18" t="s">
        <v>3125</v>
      </c>
      <c r="E32" s="18" t="s">
        <v>3126</v>
      </c>
      <c r="F32" s="18" t="s">
        <v>3127</v>
      </c>
      <c r="G32" s="18"/>
      <c r="H32" s="18"/>
      <c r="I32" s="18">
        <v>1020</v>
      </c>
    </row>
    <row r="33" s="17" customFormat="1" ht="30" customHeight="1" spans="1:9">
      <c r="A33" s="18">
        <v>32</v>
      </c>
      <c r="B33" s="18" t="s">
        <v>3128</v>
      </c>
      <c r="C33" s="18" t="s">
        <v>3129</v>
      </c>
      <c r="D33" s="18" t="s">
        <v>3125</v>
      </c>
      <c r="E33" s="18" t="s">
        <v>3130</v>
      </c>
      <c r="F33" s="18" t="s">
        <v>3131</v>
      </c>
      <c r="G33" s="18"/>
      <c r="H33" s="18"/>
      <c r="I33" s="18">
        <v>850</v>
      </c>
    </row>
    <row r="34" s="17" customFormat="1" ht="30" customHeight="1" spans="1:9">
      <c r="A34" s="18">
        <v>33</v>
      </c>
      <c r="B34" s="18" t="s">
        <v>3132</v>
      </c>
      <c r="C34" s="18" t="s">
        <v>3072</v>
      </c>
      <c r="D34" s="18" t="s">
        <v>3029</v>
      </c>
      <c r="E34" s="18" t="s">
        <v>3133</v>
      </c>
      <c r="F34" s="18" t="s">
        <v>3134</v>
      </c>
      <c r="G34" s="18"/>
      <c r="H34" s="18"/>
      <c r="I34" s="18">
        <v>1620</v>
      </c>
    </row>
    <row r="35" s="17" customFormat="1" ht="30" customHeight="1" spans="1:9">
      <c r="A35" s="18">
        <v>34</v>
      </c>
      <c r="B35" s="18" t="s">
        <v>3135</v>
      </c>
      <c r="C35" s="18" t="s">
        <v>3136</v>
      </c>
      <c r="D35" s="18" t="s">
        <v>3068</v>
      </c>
      <c r="E35" s="18" t="s">
        <v>3137</v>
      </c>
      <c r="F35" s="18" t="s">
        <v>3138</v>
      </c>
      <c r="G35" s="18"/>
      <c r="H35" s="18"/>
      <c r="I35" s="18">
        <v>950</v>
      </c>
    </row>
    <row r="36" s="17" customFormat="1" ht="30" customHeight="1" spans="1:9">
      <c r="A36" s="18">
        <v>35</v>
      </c>
      <c r="B36" s="18" t="s">
        <v>3139</v>
      </c>
      <c r="C36" s="18" t="s">
        <v>3140</v>
      </c>
      <c r="D36" s="18" t="s">
        <v>3034</v>
      </c>
      <c r="E36" s="18" t="s">
        <v>3141</v>
      </c>
      <c r="F36" s="18" t="s">
        <v>3142</v>
      </c>
      <c r="G36" s="18"/>
      <c r="H36" s="18"/>
      <c r="I36" s="18">
        <v>660</v>
      </c>
    </row>
    <row r="37" s="17" customFormat="1" ht="30" customHeight="1" spans="1:9">
      <c r="A37" s="18">
        <v>36</v>
      </c>
      <c r="B37" s="18" t="s">
        <v>3143</v>
      </c>
      <c r="C37" s="18" t="s">
        <v>3140</v>
      </c>
      <c r="D37" s="18" t="s">
        <v>3029</v>
      </c>
      <c r="E37" s="18" t="s">
        <v>3144</v>
      </c>
      <c r="F37" s="18" t="s">
        <v>3145</v>
      </c>
      <c r="G37" s="18"/>
      <c r="H37" s="18"/>
      <c r="I37" s="18">
        <v>920</v>
      </c>
    </row>
    <row r="38" s="17" customFormat="1" ht="30" customHeight="1" spans="1:9">
      <c r="A38" s="18">
        <v>37</v>
      </c>
      <c r="B38" s="18" t="s">
        <v>3146</v>
      </c>
      <c r="C38" s="18" t="s">
        <v>3147</v>
      </c>
      <c r="D38" s="18" t="s">
        <v>3148</v>
      </c>
      <c r="E38" s="18" t="s">
        <v>3149</v>
      </c>
      <c r="F38" s="18" t="s">
        <v>3150</v>
      </c>
      <c r="G38" s="18"/>
      <c r="H38" s="18"/>
      <c r="I38" s="18">
        <v>840</v>
      </c>
    </row>
    <row r="39" s="17" customFormat="1" ht="30" customHeight="1" spans="1:9">
      <c r="A39" s="18">
        <v>38</v>
      </c>
      <c r="B39" s="18" t="s">
        <v>3151</v>
      </c>
      <c r="C39" s="18" t="s">
        <v>3152</v>
      </c>
      <c r="D39" s="18" t="s">
        <v>3125</v>
      </c>
      <c r="E39" s="18" t="s">
        <v>3153</v>
      </c>
      <c r="F39" s="18" t="s">
        <v>3154</v>
      </c>
      <c r="G39" s="18"/>
      <c r="H39" s="18"/>
      <c r="I39" s="18">
        <v>840</v>
      </c>
    </row>
    <row r="40" s="17" customFormat="1" ht="30" customHeight="1" spans="1:9">
      <c r="A40" s="18">
        <v>39</v>
      </c>
      <c r="B40" s="18" t="s">
        <v>3155</v>
      </c>
      <c r="C40" s="18" t="s">
        <v>3152</v>
      </c>
      <c r="D40" s="18" t="s">
        <v>3156</v>
      </c>
      <c r="E40" s="18" t="s">
        <v>3157</v>
      </c>
      <c r="F40" s="18" t="s">
        <v>3158</v>
      </c>
      <c r="G40" s="18"/>
      <c r="H40" s="18"/>
      <c r="I40" s="18">
        <v>500</v>
      </c>
    </row>
    <row r="41" s="17" customFormat="1" ht="30" customHeight="1" spans="1:9">
      <c r="A41" s="18">
        <v>40</v>
      </c>
      <c r="B41" s="18" t="s">
        <v>3159</v>
      </c>
      <c r="C41" s="18" t="s">
        <v>3160</v>
      </c>
      <c r="D41" s="18" t="s">
        <v>3014</v>
      </c>
      <c r="E41" s="18" t="s">
        <v>3161</v>
      </c>
      <c r="F41" s="18" t="s">
        <v>3162</v>
      </c>
      <c r="G41" s="18"/>
      <c r="H41" s="18"/>
      <c r="I41" s="18">
        <v>840</v>
      </c>
    </row>
    <row r="42" s="17" customFormat="1" ht="30" customHeight="1" spans="1:9">
      <c r="A42" s="18">
        <v>41</v>
      </c>
      <c r="B42" s="18" t="s">
        <v>3163</v>
      </c>
      <c r="C42" s="18" t="s">
        <v>3160</v>
      </c>
      <c r="D42" s="18" t="s">
        <v>3164</v>
      </c>
      <c r="E42" s="18" t="s">
        <v>3165</v>
      </c>
      <c r="F42" s="18" t="s">
        <v>3166</v>
      </c>
      <c r="G42" s="18"/>
      <c r="H42" s="18"/>
      <c r="I42" s="18">
        <v>600</v>
      </c>
    </row>
    <row r="43" s="17" customFormat="1" ht="30" customHeight="1" spans="1:9">
      <c r="A43" s="18">
        <v>42</v>
      </c>
      <c r="B43" s="18" t="s">
        <v>3167</v>
      </c>
      <c r="C43" s="18" t="s">
        <v>3147</v>
      </c>
      <c r="D43" s="18" t="s">
        <v>3047</v>
      </c>
      <c r="E43" s="18" t="s">
        <v>3048</v>
      </c>
      <c r="F43" s="18" t="s">
        <v>3168</v>
      </c>
      <c r="G43" s="18"/>
      <c r="H43" s="18"/>
      <c r="I43" s="18">
        <v>840</v>
      </c>
    </row>
    <row r="44" s="17" customFormat="1" ht="30" customHeight="1" spans="1:9">
      <c r="A44" s="18">
        <v>43</v>
      </c>
      <c r="B44" s="18" t="s">
        <v>3169</v>
      </c>
      <c r="C44" s="18" t="s">
        <v>3041</v>
      </c>
      <c r="D44" s="18" t="s">
        <v>3042</v>
      </c>
      <c r="E44" s="18" t="s">
        <v>3170</v>
      </c>
      <c r="F44" s="18" t="s">
        <v>3171</v>
      </c>
      <c r="G44" s="18">
        <v>587</v>
      </c>
      <c r="H44" s="18"/>
      <c r="I44" s="18">
        <v>0</v>
      </c>
    </row>
    <row r="45" s="17" customFormat="1" ht="30" customHeight="1" spans="1:9">
      <c r="A45" s="18">
        <v>44</v>
      </c>
      <c r="B45" s="18" t="s">
        <v>3172</v>
      </c>
      <c r="C45" s="18" t="s">
        <v>3041</v>
      </c>
      <c r="D45" s="18" t="s">
        <v>3093</v>
      </c>
      <c r="E45" s="18" t="s">
        <v>3173</v>
      </c>
      <c r="F45" s="18" t="s">
        <v>3174</v>
      </c>
      <c r="G45" s="18"/>
      <c r="H45" s="18"/>
      <c r="I45" s="18">
        <v>700</v>
      </c>
    </row>
    <row r="46" s="17" customFormat="1" ht="30" customHeight="1" spans="1:9">
      <c r="A46" s="18">
        <v>45</v>
      </c>
      <c r="B46" s="18" t="s">
        <v>3175</v>
      </c>
      <c r="C46" s="18" t="s">
        <v>3136</v>
      </c>
      <c r="D46" s="18" t="s">
        <v>3176</v>
      </c>
      <c r="E46" s="18" t="s">
        <v>3177</v>
      </c>
      <c r="F46" s="18" t="s">
        <v>3178</v>
      </c>
      <c r="G46" s="18"/>
      <c r="H46" s="18"/>
      <c r="I46" s="18">
        <v>1000</v>
      </c>
    </row>
    <row r="47" s="17" customFormat="1" ht="30" customHeight="1" spans="1:9">
      <c r="A47" s="18">
        <v>46</v>
      </c>
      <c r="B47" s="18" t="s">
        <v>3179</v>
      </c>
      <c r="C47" s="18" t="s">
        <v>3180</v>
      </c>
      <c r="D47" s="18" t="s">
        <v>3024</v>
      </c>
      <c r="E47" s="18" t="s">
        <v>3181</v>
      </c>
      <c r="F47" s="18" t="s">
        <v>3182</v>
      </c>
      <c r="G47" s="18"/>
      <c r="H47" s="18"/>
      <c r="I47" s="18">
        <v>910</v>
      </c>
    </row>
    <row r="48" s="17" customFormat="1" ht="30" customHeight="1" spans="1:9">
      <c r="A48" s="18">
        <v>47</v>
      </c>
      <c r="B48" s="18" t="s">
        <v>3183</v>
      </c>
      <c r="C48" s="18" t="s">
        <v>3180</v>
      </c>
      <c r="D48" s="18" t="s">
        <v>3120</v>
      </c>
      <c r="E48" s="18" t="s">
        <v>3184</v>
      </c>
      <c r="F48" s="18" t="s">
        <v>3185</v>
      </c>
      <c r="G48" s="18"/>
      <c r="H48" s="18"/>
      <c r="I48" s="18">
        <v>860</v>
      </c>
    </row>
    <row r="49" s="17" customFormat="1" ht="30" customHeight="1" spans="1:9">
      <c r="A49" s="18">
        <v>48</v>
      </c>
      <c r="B49" s="18" t="s">
        <v>3186</v>
      </c>
      <c r="C49" s="18" t="s">
        <v>3187</v>
      </c>
      <c r="D49" s="18" t="s">
        <v>3024</v>
      </c>
      <c r="E49" s="18" t="s">
        <v>3181</v>
      </c>
      <c r="F49" s="18" t="s">
        <v>3182</v>
      </c>
      <c r="G49" s="18"/>
      <c r="H49" s="18"/>
      <c r="I49" s="18">
        <v>910</v>
      </c>
    </row>
    <row r="50" s="17" customFormat="1" ht="30" customHeight="1" spans="1:9">
      <c r="A50" s="18">
        <v>49</v>
      </c>
      <c r="B50" s="18" t="s">
        <v>3188</v>
      </c>
      <c r="C50" s="18" t="s">
        <v>3187</v>
      </c>
      <c r="D50" s="18" t="s">
        <v>3120</v>
      </c>
      <c r="E50" s="18" t="s">
        <v>3184</v>
      </c>
      <c r="F50" s="18" t="s">
        <v>3185</v>
      </c>
      <c r="G50" s="18"/>
      <c r="H50" s="18"/>
      <c r="I50" s="18">
        <v>860</v>
      </c>
    </row>
    <row r="51" s="17" customFormat="1" ht="30" customHeight="1" spans="1:9">
      <c r="A51" s="18">
        <v>50</v>
      </c>
      <c r="B51" s="18" t="s">
        <v>3189</v>
      </c>
      <c r="C51" s="18" t="s">
        <v>3190</v>
      </c>
      <c r="D51" s="18" t="s">
        <v>3156</v>
      </c>
      <c r="E51" s="18" t="s">
        <v>3157</v>
      </c>
      <c r="F51" s="18" t="s">
        <v>3158</v>
      </c>
      <c r="G51" s="18"/>
      <c r="H51" s="18"/>
      <c r="I51" s="18">
        <v>1080</v>
      </c>
    </row>
    <row r="52" s="17" customFormat="1" ht="30" customHeight="1" spans="1:9">
      <c r="A52" s="18">
        <v>51</v>
      </c>
      <c r="B52" s="18" t="s">
        <v>3191</v>
      </c>
      <c r="C52" s="18" t="s">
        <v>3190</v>
      </c>
      <c r="D52" s="18" t="s">
        <v>3125</v>
      </c>
      <c r="E52" s="18" t="s">
        <v>3153</v>
      </c>
      <c r="F52" s="18" t="s">
        <v>3192</v>
      </c>
      <c r="G52" s="18"/>
      <c r="H52" s="18"/>
      <c r="I52" s="18">
        <v>920</v>
      </c>
    </row>
    <row r="53" s="17" customFormat="1" ht="30" customHeight="1" spans="1:9">
      <c r="A53" s="18">
        <v>52</v>
      </c>
      <c r="B53" s="18" t="s">
        <v>3193</v>
      </c>
      <c r="C53" s="18" t="s">
        <v>3003</v>
      </c>
      <c r="D53" s="18" t="s">
        <v>3194</v>
      </c>
      <c r="E53" s="18" t="s">
        <v>3195</v>
      </c>
      <c r="F53" s="18" t="s">
        <v>3196</v>
      </c>
      <c r="G53" s="18"/>
      <c r="H53" s="18"/>
      <c r="I53" s="18">
        <v>600</v>
      </c>
    </row>
    <row r="54" s="17" customFormat="1" ht="30" customHeight="1" spans="1:9">
      <c r="A54" s="18">
        <v>53</v>
      </c>
      <c r="B54" s="18" t="s">
        <v>3197</v>
      </c>
      <c r="C54" s="18" t="s">
        <v>3198</v>
      </c>
      <c r="D54" s="18" t="s">
        <v>3199</v>
      </c>
      <c r="E54" s="18" t="s">
        <v>3200</v>
      </c>
      <c r="F54" s="18" t="s">
        <v>3201</v>
      </c>
      <c r="G54" s="18"/>
      <c r="H54" s="18"/>
      <c r="I54" s="18">
        <v>745</v>
      </c>
    </row>
    <row r="55" s="17" customFormat="1" ht="30" customHeight="1" spans="1:9">
      <c r="A55" s="18">
        <v>54</v>
      </c>
      <c r="B55" s="18" t="s">
        <v>3202</v>
      </c>
      <c r="C55" s="18" t="s">
        <v>3198</v>
      </c>
      <c r="D55" s="18" t="s">
        <v>3203</v>
      </c>
      <c r="E55" s="18" t="s">
        <v>3204</v>
      </c>
      <c r="F55" s="18" t="s">
        <v>3205</v>
      </c>
      <c r="G55" s="18"/>
      <c r="H55" s="18"/>
      <c r="I55" s="18">
        <v>675</v>
      </c>
    </row>
    <row r="56" s="17" customFormat="1" ht="30" customHeight="1" spans="1:9">
      <c r="A56" s="18">
        <v>55</v>
      </c>
      <c r="B56" s="18" t="s">
        <v>3206</v>
      </c>
      <c r="C56" s="18" t="s">
        <v>3207</v>
      </c>
      <c r="D56" s="18" t="s">
        <v>3208</v>
      </c>
      <c r="E56" s="18" t="s">
        <v>3209</v>
      </c>
      <c r="F56" s="18" t="s">
        <v>3210</v>
      </c>
      <c r="G56" s="18"/>
      <c r="H56" s="18"/>
      <c r="I56" s="18">
        <v>1130</v>
      </c>
    </row>
    <row r="57" s="17" customFormat="1" ht="30" customHeight="1" spans="1:9">
      <c r="A57" s="18">
        <v>56</v>
      </c>
      <c r="B57" s="18" t="s">
        <v>3211</v>
      </c>
      <c r="C57" s="18" t="s">
        <v>3212</v>
      </c>
      <c r="D57" s="18" t="s">
        <v>3120</v>
      </c>
      <c r="E57" s="18" t="s">
        <v>3213</v>
      </c>
      <c r="F57" s="18" t="s">
        <v>3214</v>
      </c>
      <c r="G57" s="18"/>
      <c r="H57" s="18"/>
      <c r="I57" s="18">
        <v>935</v>
      </c>
    </row>
    <row r="58" s="17" customFormat="1" ht="30" customHeight="1" spans="1:9">
      <c r="A58" s="18">
        <v>57</v>
      </c>
      <c r="B58" s="18" t="s">
        <v>3215</v>
      </c>
      <c r="C58" s="18" t="s">
        <v>3046</v>
      </c>
      <c r="D58" s="18" t="s">
        <v>3120</v>
      </c>
      <c r="E58" s="18" t="s">
        <v>3213</v>
      </c>
      <c r="F58" s="18" t="s">
        <v>3214</v>
      </c>
      <c r="G58" s="18">
        <v>800</v>
      </c>
      <c r="H58" s="18"/>
      <c r="I58" s="18">
        <v>0</v>
      </c>
    </row>
    <row r="59" s="17" customFormat="1" ht="30" customHeight="1" spans="1:9">
      <c r="A59" s="18">
        <v>58</v>
      </c>
      <c r="B59" s="18" t="s">
        <v>3216</v>
      </c>
      <c r="C59" s="18" t="s">
        <v>3217</v>
      </c>
      <c r="D59" s="18" t="s">
        <v>3218</v>
      </c>
      <c r="E59" s="18" t="s">
        <v>3219</v>
      </c>
      <c r="F59" s="18" t="s">
        <v>3220</v>
      </c>
      <c r="G59" s="18"/>
      <c r="H59" s="18"/>
      <c r="I59" s="18">
        <v>800</v>
      </c>
    </row>
    <row r="60" s="17" customFormat="1" ht="30" customHeight="1" spans="1:9">
      <c r="A60" s="18">
        <v>59</v>
      </c>
      <c r="B60" s="18" t="s">
        <v>3221</v>
      </c>
      <c r="C60" s="18" t="s">
        <v>3217</v>
      </c>
      <c r="D60" s="18" t="s">
        <v>3222</v>
      </c>
      <c r="E60" s="18" t="s">
        <v>3223</v>
      </c>
      <c r="F60" s="18" t="s">
        <v>3224</v>
      </c>
      <c r="G60" s="18"/>
      <c r="H60" s="18"/>
      <c r="I60" s="18">
        <v>800</v>
      </c>
    </row>
    <row r="61" s="17" customFormat="1" ht="30" customHeight="1" spans="1:9">
      <c r="A61" s="18">
        <v>60</v>
      </c>
      <c r="B61" s="18" t="s">
        <v>3225</v>
      </c>
      <c r="C61" s="18" t="s">
        <v>3226</v>
      </c>
      <c r="D61" s="18" t="s">
        <v>3218</v>
      </c>
      <c r="E61" s="18" t="s">
        <v>3219</v>
      </c>
      <c r="F61" s="18" t="s">
        <v>3220</v>
      </c>
      <c r="G61" s="18"/>
      <c r="H61" s="18"/>
      <c r="I61" s="18">
        <v>800</v>
      </c>
    </row>
    <row r="62" s="17" customFormat="1" ht="30" customHeight="1" spans="1:9">
      <c r="A62" s="18">
        <v>61</v>
      </c>
      <c r="B62" s="18" t="s">
        <v>3227</v>
      </c>
      <c r="C62" s="18" t="s">
        <v>3226</v>
      </c>
      <c r="D62" s="18" t="s">
        <v>3222</v>
      </c>
      <c r="E62" s="18" t="s">
        <v>3223</v>
      </c>
      <c r="F62" s="18" t="s">
        <v>3224</v>
      </c>
      <c r="G62" s="18"/>
      <c r="H62" s="18"/>
      <c r="I62" s="18">
        <v>800</v>
      </c>
    </row>
    <row r="63" s="17" customFormat="1" ht="30" customHeight="1" spans="1:9">
      <c r="A63" s="18">
        <v>62</v>
      </c>
      <c r="B63" s="18" t="s">
        <v>3228</v>
      </c>
      <c r="C63" s="18" t="s">
        <v>3229</v>
      </c>
      <c r="D63" s="18" t="s">
        <v>3108</v>
      </c>
      <c r="E63" s="18" t="s">
        <v>3230</v>
      </c>
      <c r="F63" s="18" t="s">
        <v>3154</v>
      </c>
      <c r="G63" s="18"/>
      <c r="H63" s="18"/>
      <c r="I63" s="18">
        <v>880</v>
      </c>
    </row>
    <row r="64" s="17" customFormat="1" ht="30" customHeight="1" spans="1:15">
      <c r="A64" s="18">
        <v>63</v>
      </c>
      <c r="B64" s="18" t="s">
        <v>3231</v>
      </c>
      <c r="C64" s="18" t="s">
        <v>3229</v>
      </c>
      <c r="D64" s="18" t="s">
        <v>3108</v>
      </c>
      <c r="E64" s="18" t="s">
        <v>3230</v>
      </c>
      <c r="F64" s="18" t="s">
        <v>3192</v>
      </c>
      <c r="G64" s="18"/>
      <c r="H64" s="18">
        <v>621</v>
      </c>
      <c r="I64" s="12"/>
      <c r="O64" s="19"/>
    </row>
    <row r="65" s="17" customFormat="1" ht="30" customHeight="1" spans="1:9">
      <c r="A65" s="18">
        <v>64</v>
      </c>
      <c r="B65" s="18" t="s">
        <v>3232</v>
      </c>
      <c r="C65" s="18" t="s">
        <v>3229</v>
      </c>
      <c r="D65" s="18" t="s">
        <v>3104</v>
      </c>
      <c r="E65" s="18" t="s">
        <v>3233</v>
      </c>
      <c r="F65" s="18" t="s">
        <v>3234</v>
      </c>
      <c r="G65" s="18"/>
      <c r="H65" s="18"/>
      <c r="I65" s="18">
        <v>880</v>
      </c>
    </row>
    <row r="66" s="17" customFormat="1" ht="30" customHeight="1" spans="1:9">
      <c r="A66" s="18">
        <v>65</v>
      </c>
      <c r="B66" s="18" t="s">
        <v>3235</v>
      </c>
      <c r="C66" s="18" t="s">
        <v>3236</v>
      </c>
      <c r="D66" s="18" t="s">
        <v>3125</v>
      </c>
      <c r="E66" s="18" t="s">
        <v>3237</v>
      </c>
      <c r="F66" s="18" t="s">
        <v>3238</v>
      </c>
      <c r="G66" s="18"/>
      <c r="H66" s="18"/>
      <c r="I66" s="18">
        <v>630</v>
      </c>
    </row>
    <row r="67" s="17" customFormat="1" ht="30" customHeight="1" spans="1:9">
      <c r="A67" s="18">
        <v>66</v>
      </c>
      <c r="B67" s="18" t="s">
        <v>3239</v>
      </c>
      <c r="C67" s="18" t="s">
        <v>3236</v>
      </c>
      <c r="D67" s="18" t="s">
        <v>3156</v>
      </c>
      <c r="E67" s="18" t="s">
        <v>3157</v>
      </c>
      <c r="F67" s="18" t="s">
        <v>3158</v>
      </c>
      <c r="G67" s="18"/>
      <c r="H67" s="18"/>
      <c r="I67" s="18">
        <v>600</v>
      </c>
    </row>
    <row r="68" s="17" customFormat="1" ht="30" customHeight="1" spans="1:9">
      <c r="A68" s="18">
        <v>67</v>
      </c>
      <c r="B68" s="18" t="s">
        <v>3240</v>
      </c>
      <c r="C68" s="18" t="s">
        <v>3241</v>
      </c>
      <c r="D68" s="18" t="s">
        <v>3242</v>
      </c>
      <c r="E68" s="18" t="s">
        <v>3243</v>
      </c>
      <c r="F68" s="18" t="s">
        <v>3244</v>
      </c>
      <c r="G68" s="18"/>
      <c r="H68" s="18"/>
      <c r="I68" s="18">
        <v>830</v>
      </c>
    </row>
    <row r="69" s="17" customFormat="1" ht="30" customHeight="1" spans="1:9">
      <c r="A69" s="18">
        <v>68</v>
      </c>
      <c r="B69" s="18" t="s">
        <v>3245</v>
      </c>
      <c r="C69" s="18" t="s">
        <v>3241</v>
      </c>
      <c r="D69" s="18" t="s">
        <v>3246</v>
      </c>
      <c r="E69" s="18" t="s">
        <v>3247</v>
      </c>
      <c r="F69" s="18" t="s">
        <v>3248</v>
      </c>
      <c r="G69" s="18"/>
      <c r="H69" s="18"/>
      <c r="I69" s="18">
        <v>1140</v>
      </c>
    </row>
    <row r="70" s="17" customFormat="1" ht="30" customHeight="1" spans="1:9">
      <c r="A70" s="18">
        <v>69</v>
      </c>
      <c r="B70" s="18" t="s">
        <v>3249</v>
      </c>
      <c r="C70" s="18" t="s">
        <v>3013</v>
      </c>
      <c r="D70" s="18" t="s">
        <v>3164</v>
      </c>
      <c r="E70" s="18" t="s">
        <v>3250</v>
      </c>
      <c r="F70" s="18" t="s">
        <v>3251</v>
      </c>
      <c r="G70" s="18"/>
      <c r="H70" s="18"/>
      <c r="I70" s="18">
        <v>800</v>
      </c>
    </row>
    <row r="71" s="17" customFormat="1" ht="30" customHeight="1" spans="1:9">
      <c r="A71" s="18">
        <v>70</v>
      </c>
      <c r="B71" s="18" t="s">
        <v>3252</v>
      </c>
      <c r="C71" s="18" t="s">
        <v>3253</v>
      </c>
      <c r="D71" s="18" t="s">
        <v>3034</v>
      </c>
      <c r="E71" s="18" t="s">
        <v>3254</v>
      </c>
      <c r="F71" s="18" t="s">
        <v>3255</v>
      </c>
      <c r="G71" s="18">
        <v>488</v>
      </c>
      <c r="H71" s="18"/>
      <c r="I71" s="18">
        <v>0</v>
      </c>
    </row>
    <row r="72" s="17" customFormat="1" ht="30" customHeight="1" spans="1:9">
      <c r="A72" s="18">
        <v>71</v>
      </c>
      <c r="B72" s="18" t="s">
        <v>3256</v>
      </c>
      <c r="C72" s="18" t="s">
        <v>3253</v>
      </c>
      <c r="D72" s="18" t="s">
        <v>3029</v>
      </c>
      <c r="E72" s="18" t="s">
        <v>3144</v>
      </c>
      <c r="F72" s="18" t="s">
        <v>3257</v>
      </c>
      <c r="G72" s="18"/>
      <c r="H72" s="18"/>
      <c r="I72" s="18">
        <v>3810</v>
      </c>
    </row>
    <row r="73" s="17" customFormat="1" ht="30" customHeight="1" spans="1:9">
      <c r="A73" s="18">
        <v>72</v>
      </c>
      <c r="B73" s="18" t="s">
        <v>3258</v>
      </c>
      <c r="C73" s="18" t="s">
        <v>3076</v>
      </c>
      <c r="D73" s="18" t="s">
        <v>3259</v>
      </c>
      <c r="E73" s="18" t="s">
        <v>3260</v>
      </c>
      <c r="F73" s="18" t="s">
        <v>3261</v>
      </c>
      <c r="G73" s="18"/>
      <c r="H73" s="18"/>
      <c r="I73" s="18">
        <v>1690</v>
      </c>
    </row>
    <row r="74" s="17" customFormat="1" ht="30" customHeight="1" spans="1:9">
      <c r="A74" s="18">
        <v>73</v>
      </c>
      <c r="B74" s="18" t="s">
        <v>3262</v>
      </c>
      <c r="C74" s="18" t="s">
        <v>3263</v>
      </c>
      <c r="D74" s="18" t="s">
        <v>3034</v>
      </c>
      <c r="E74" s="18" t="s">
        <v>3264</v>
      </c>
      <c r="F74" s="18" t="s">
        <v>3265</v>
      </c>
      <c r="G74" s="18"/>
      <c r="H74" s="18"/>
      <c r="I74" s="18">
        <v>870</v>
      </c>
    </row>
    <row r="75" s="17" customFormat="1" ht="30" customHeight="1" spans="1:9">
      <c r="A75" s="18">
        <v>74</v>
      </c>
      <c r="B75" s="18" t="s">
        <v>3266</v>
      </c>
      <c r="C75" s="18" t="s">
        <v>3267</v>
      </c>
      <c r="D75" s="18" t="s">
        <v>3199</v>
      </c>
      <c r="E75" s="18" t="s">
        <v>3200</v>
      </c>
      <c r="F75" s="18" t="s">
        <v>3201</v>
      </c>
      <c r="G75" s="18"/>
      <c r="H75" s="18"/>
      <c r="I75" s="18">
        <v>745</v>
      </c>
    </row>
    <row r="76" s="17" customFormat="1" ht="30" customHeight="1" spans="1:9">
      <c r="A76" s="18">
        <v>75</v>
      </c>
      <c r="B76" s="18" t="s">
        <v>3268</v>
      </c>
      <c r="C76" s="18" t="s">
        <v>3267</v>
      </c>
      <c r="D76" s="18" t="s">
        <v>3203</v>
      </c>
      <c r="E76" s="18" t="s">
        <v>3269</v>
      </c>
      <c r="F76" s="18" t="s">
        <v>3270</v>
      </c>
      <c r="G76" s="18"/>
      <c r="H76" s="18"/>
      <c r="I76" s="18">
        <v>730</v>
      </c>
    </row>
    <row r="77" s="17" customFormat="1" ht="30" customHeight="1" spans="1:9">
      <c r="A77" s="18">
        <v>76</v>
      </c>
      <c r="B77" s="18" t="s">
        <v>3271</v>
      </c>
      <c r="C77" s="18" t="s">
        <v>3129</v>
      </c>
      <c r="D77" s="18" t="s">
        <v>3156</v>
      </c>
      <c r="E77" s="18" t="s">
        <v>3272</v>
      </c>
      <c r="F77" s="18" t="s">
        <v>3273</v>
      </c>
      <c r="G77" s="18"/>
      <c r="H77" s="18"/>
      <c r="I77" s="18">
        <v>600</v>
      </c>
    </row>
    <row r="78" s="17" customFormat="1" ht="30" customHeight="1" spans="1:9">
      <c r="A78" s="18">
        <v>77</v>
      </c>
      <c r="B78" s="18" t="s">
        <v>3274</v>
      </c>
      <c r="C78" s="18" t="s">
        <v>3263</v>
      </c>
      <c r="D78" s="18" t="s">
        <v>3029</v>
      </c>
      <c r="E78" s="18" t="s">
        <v>3275</v>
      </c>
      <c r="F78" s="18" t="s">
        <v>3276</v>
      </c>
      <c r="G78" s="18"/>
      <c r="H78" s="18"/>
      <c r="I78" s="18">
        <v>950</v>
      </c>
    </row>
    <row r="79" s="17" customFormat="1" ht="30" customHeight="1" spans="1:9">
      <c r="A79" s="18">
        <v>78</v>
      </c>
      <c r="B79" s="18" t="s">
        <v>3277</v>
      </c>
      <c r="C79" s="18" t="s">
        <v>3033</v>
      </c>
      <c r="D79" s="18" t="s">
        <v>3278</v>
      </c>
      <c r="E79" s="18" t="s">
        <v>3279</v>
      </c>
      <c r="F79" s="18" t="s">
        <v>3280</v>
      </c>
      <c r="G79" s="18"/>
      <c r="H79" s="18"/>
      <c r="I79" s="18">
        <v>660</v>
      </c>
    </row>
    <row r="80" s="17" customFormat="1" ht="30" customHeight="1" spans="1:9">
      <c r="A80" s="18">
        <v>79</v>
      </c>
      <c r="B80" s="18" t="s">
        <v>3281</v>
      </c>
      <c r="C80" s="18" t="s">
        <v>3008</v>
      </c>
      <c r="D80" s="18" t="s">
        <v>3009</v>
      </c>
      <c r="E80" s="18" t="s">
        <v>3282</v>
      </c>
      <c r="F80" s="18" t="s">
        <v>3283</v>
      </c>
      <c r="G80" s="18">
        <v>550</v>
      </c>
      <c r="H80" s="18"/>
      <c r="I80" s="18">
        <v>0</v>
      </c>
    </row>
    <row r="81" s="17" customFormat="1" ht="30" customHeight="1" spans="1:9">
      <c r="A81" s="18">
        <v>80</v>
      </c>
      <c r="B81" s="18" t="s">
        <v>3284</v>
      </c>
      <c r="C81" s="18" t="s">
        <v>3008</v>
      </c>
      <c r="D81" s="18" t="s">
        <v>3278</v>
      </c>
      <c r="E81" s="18" t="s">
        <v>3279</v>
      </c>
      <c r="F81" s="18" t="s">
        <v>3280</v>
      </c>
      <c r="G81" s="18"/>
      <c r="H81" s="18"/>
      <c r="I81" s="18">
        <v>820</v>
      </c>
    </row>
    <row r="82" s="17" customFormat="1" ht="30" customHeight="1" spans="1:9">
      <c r="A82" s="18">
        <v>81</v>
      </c>
      <c r="B82" s="18" t="s">
        <v>3285</v>
      </c>
      <c r="C82" s="18" t="s">
        <v>3023</v>
      </c>
      <c r="D82" s="18" t="s">
        <v>3120</v>
      </c>
      <c r="E82" s="18" t="s">
        <v>3286</v>
      </c>
      <c r="F82" s="18" t="s">
        <v>3234</v>
      </c>
      <c r="G82" s="18"/>
      <c r="H82" s="18"/>
      <c r="I82" s="18">
        <v>870</v>
      </c>
    </row>
    <row r="83" s="17" customFormat="1" ht="30" customHeight="1" spans="1:9">
      <c r="A83" s="18">
        <v>82</v>
      </c>
      <c r="B83" s="18" t="s">
        <v>3287</v>
      </c>
      <c r="C83" s="18" t="s">
        <v>3288</v>
      </c>
      <c r="D83" s="18" t="s">
        <v>3093</v>
      </c>
      <c r="E83" s="18" t="s">
        <v>3289</v>
      </c>
      <c r="F83" s="18" t="s">
        <v>3290</v>
      </c>
      <c r="G83" s="18"/>
      <c r="H83" s="18"/>
      <c r="I83" s="18">
        <v>900</v>
      </c>
    </row>
    <row r="84" s="17" customFormat="1" ht="30" customHeight="1" spans="1:9">
      <c r="A84" s="18">
        <v>83</v>
      </c>
      <c r="B84" s="18" t="s">
        <v>3291</v>
      </c>
      <c r="C84" s="18" t="s">
        <v>3292</v>
      </c>
      <c r="D84" s="18" t="s">
        <v>3093</v>
      </c>
      <c r="E84" s="18" t="s">
        <v>3289</v>
      </c>
      <c r="F84" s="18" t="s">
        <v>3290</v>
      </c>
      <c r="G84" s="18"/>
      <c r="H84" s="18"/>
      <c r="I84" s="18">
        <v>900</v>
      </c>
    </row>
    <row r="85" s="17" customFormat="1" ht="30" customHeight="1" spans="1:9">
      <c r="A85" s="18">
        <v>84</v>
      </c>
      <c r="B85" s="18" t="s">
        <v>3293</v>
      </c>
      <c r="C85" s="18" t="s">
        <v>3294</v>
      </c>
      <c r="D85" s="18" t="s">
        <v>3295</v>
      </c>
      <c r="E85" s="18" t="s">
        <v>3296</v>
      </c>
      <c r="F85" s="18" t="s">
        <v>3297</v>
      </c>
      <c r="G85" s="18"/>
      <c r="H85" s="18"/>
      <c r="I85" s="18">
        <v>700</v>
      </c>
    </row>
    <row r="86" s="17" customFormat="1" ht="30" customHeight="1" spans="1:9">
      <c r="A86" s="18">
        <v>85</v>
      </c>
      <c r="B86" s="18" t="s">
        <v>3298</v>
      </c>
      <c r="C86" s="18" t="s">
        <v>3299</v>
      </c>
      <c r="D86" s="18" t="s">
        <v>3300</v>
      </c>
      <c r="E86" s="18" t="s">
        <v>3301</v>
      </c>
      <c r="F86" s="18" t="s">
        <v>3297</v>
      </c>
      <c r="G86" s="18"/>
      <c r="H86" s="18"/>
      <c r="I86" s="18">
        <v>1070</v>
      </c>
    </row>
    <row r="87" s="17" customFormat="1" ht="30" customHeight="1" spans="1:9">
      <c r="A87" s="18">
        <v>86</v>
      </c>
      <c r="B87" s="18" t="s">
        <v>3302</v>
      </c>
      <c r="C87" s="18" t="s">
        <v>3207</v>
      </c>
      <c r="D87" s="18" t="s">
        <v>3303</v>
      </c>
      <c r="E87" s="18" t="s">
        <v>3304</v>
      </c>
      <c r="F87" s="18" t="s">
        <v>3305</v>
      </c>
      <c r="G87" s="18"/>
      <c r="H87" s="18"/>
      <c r="I87" s="18">
        <v>1050</v>
      </c>
    </row>
    <row r="88" s="17" customFormat="1" ht="30" customHeight="1" spans="1:9">
      <c r="A88" s="18">
        <v>87</v>
      </c>
      <c r="B88" s="18" t="s">
        <v>3306</v>
      </c>
      <c r="C88" s="18" t="s">
        <v>3207</v>
      </c>
      <c r="D88" s="18" t="s">
        <v>3208</v>
      </c>
      <c r="E88" s="18" t="s">
        <v>3307</v>
      </c>
      <c r="F88" s="18" t="s">
        <v>3308</v>
      </c>
      <c r="G88" s="18">
        <v>400</v>
      </c>
      <c r="H88" s="18"/>
      <c r="I88" s="18">
        <v>0</v>
      </c>
    </row>
    <row r="89" s="17" customFormat="1" ht="30" customHeight="1" spans="1:9">
      <c r="A89" s="18">
        <v>88</v>
      </c>
      <c r="B89" s="18" t="s">
        <v>3309</v>
      </c>
      <c r="C89" s="18" t="s">
        <v>3310</v>
      </c>
      <c r="D89" s="18" t="s">
        <v>3311</v>
      </c>
      <c r="E89" s="18" t="s">
        <v>3312</v>
      </c>
      <c r="F89" s="18" t="s">
        <v>3313</v>
      </c>
      <c r="G89" s="18"/>
      <c r="H89" s="18"/>
      <c r="I89" s="18">
        <v>440</v>
      </c>
    </row>
    <row r="90" s="17" customFormat="1" ht="30" customHeight="1" spans="1:9">
      <c r="A90" s="18">
        <v>89</v>
      </c>
      <c r="B90" s="18" t="s">
        <v>3314</v>
      </c>
      <c r="C90" s="18" t="s">
        <v>3310</v>
      </c>
      <c r="D90" s="18" t="s">
        <v>3315</v>
      </c>
      <c r="E90" s="18" t="s">
        <v>3316</v>
      </c>
      <c r="F90" s="18" t="s">
        <v>3317</v>
      </c>
      <c r="G90" s="18"/>
      <c r="H90" s="18"/>
      <c r="I90" s="18">
        <v>490</v>
      </c>
    </row>
    <row r="91" s="17" customFormat="1" ht="30" customHeight="1" spans="1:9">
      <c r="A91" s="18">
        <v>90</v>
      </c>
      <c r="B91" s="18" t="s">
        <v>3318</v>
      </c>
      <c r="C91" s="18" t="s">
        <v>3124</v>
      </c>
      <c r="D91" s="18" t="s">
        <v>3156</v>
      </c>
      <c r="E91" s="18" t="s">
        <v>3157</v>
      </c>
      <c r="F91" s="18" t="s">
        <v>3158</v>
      </c>
      <c r="G91" s="18"/>
      <c r="H91" s="18"/>
      <c r="I91" s="18">
        <v>600</v>
      </c>
    </row>
    <row r="92" s="17" customFormat="1" ht="30" customHeight="1" spans="1:9">
      <c r="A92" s="18">
        <v>91</v>
      </c>
      <c r="B92" s="18" t="s">
        <v>3319</v>
      </c>
      <c r="C92" s="18" t="s">
        <v>3320</v>
      </c>
      <c r="D92" s="18" t="s">
        <v>3321</v>
      </c>
      <c r="E92" s="18" t="s">
        <v>3322</v>
      </c>
      <c r="F92" s="18" t="s">
        <v>3323</v>
      </c>
      <c r="G92" s="18"/>
      <c r="H92" s="18"/>
      <c r="I92" s="18">
        <v>1850</v>
      </c>
    </row>
    <row r="93" s="17" customFormat="1" ht="30" customHeight="1" spans="1:9">
      <c r="A93" s="18">
        <v>92</v>
      </c>
      <c r="B93" s="18" t="s">
        <v>3324</v>
      </c>
      <c r="C93" s="18" t="s">
        <v>3325</v>
      </c>
      <c r="D93" s="18" t="s">
        <v>3024</v>
      </c>
      <c r="E93" s="18" t="s">
        <v>3326</v>
      </c>
      <c r="F93" s="18" t="s">
        <v>3327</v>
      </c>
      <c r="G93" s="18"/>
      <c r="H93" s="18"/>
      <c r="I93" s="18">
        <v>760</v>
      </c>
    </row>
    <row r="94" s="17" customFormat="1" ht="30" customHeight="1" spans="1:9">
      <c r="A94" s="18">
        <v>93</v>
      </c>
      <c r="B94" s="18" t="s">
        <v>3328</v>
      </c>
      <c r="C94" s="18" t="s">
        <v>3325</v>
      </c>
      <c r="D94" s="18" t="s">
        <v>3120</v>
      </c>
      <c r="E94" s="18" t="s">
        <v>3121</v>
      </c>
      <c r="F94" s="18" t="s">
        <v>3122</v>
      </c>
      <c r="G94" s="18"/>
      <c r="H94" s="18"/>
      <c r="I94" s="18">
        <v>760</v>
      </c>
    </row>
    <row r="95" s="17" customFormat="1" ht="30" customHeight="1" spans="1:9">
      <c r="A95" s="18">
        <v>94</v>
      </c>
      <c r="B95" s="18" t="s">
        <v>3329</v>
      </c>
      <c r="C95" s="18" t="s">
        <v>3330</v>
      </c>
      <c r="D95" s="18" t="s">
        <v>3331</v>
      </c>
      <c r="E95" s="18" t="s">
        <v>3332</v>
      </c>
      <c r="F95" s="18" t="s">
        <v>3333</v>
      </c>
      <c r="G95" s="18"/>
      <c r="H95" s="18"/>
      <c r="I95" s="18">
        <v>740</v>
      </c>
    </row>
    <row r="96" s="17" customFormat="1" ht="30" customHeight="1" spans="1:9">
      <c r="A96" s="18">
        <v>95</v>
      </c>
      <c r="B96" s="18" t="s">
        <v>3334</v>
      </c>
      <c r="C96" s="18" t="s">
        <v>3330</v>
      </c>
      <c r="D96" s="18" t="s">
        <v>3331</v>
      </c>
      <c r="E96" s="18" t="s">
        <v>3332</v>
      </c>
      <c r="F96" s="18" t="s">
        <v>3335</v>
      </c>
      <c r="G96" s="18"/>
      <c r="H96" s="18">
        <v>128</v>
      </c>
      <c r="I96" s="12"/>
    </row>
    <row r="97" s="17" customFormat="1" ht="30" customHeight="1" spans="1:9">
      <c r="A97" s="18">
        <v>96</v>
      </c>
      <c r="B97" s="18" t="s">
        <v>3336</v>
      </c>
      <c r="C97" s="18" t="s">
        <v>3330</v>
      </c>
      <c r="D97" s="18" t="s">
        <v>3337</v>
      </c>
      <c r="E97" s="18" t="s">
        <v>3338</v>
      </c>
      <c r="F97" s="18" t="s">
        <v>3339</v>
      </c>
      <c r="G97" s="18"/>
      <c r="H97" s="18"/>
      <c r="I97" s="18">
        <v>850</v>
      </c>
    </row>
    <row r="98" s="17" customFormat="1" ht="30" customHeight="1" spans="1:9">
      <c r="A98" s="18">
        <v>97</v>
      </c>
      <c r="B98" s="18" t="s">
        <v>3340</v>
      </c>
      <c r="C98" s="18" t="s">
        <v>3067</v>
      </c>
      <c r="D98" s="18" t="s">
        <v>3176</v>
      </c>
      <c r="E98" s="18" t="s">
        <v>3341</v>
      </c>
      <c r="F98" s="18" t="s">
        <v>3342</v>
      </c>
      <c r="G98" s="18"/>
      <c r="H98" s="18"/>
      <c r="I98" s="18">
        <v>960</v>
      </c>
    </row>
    <row r="99" s="17" customFormat="1" ht="30" customHeight="1" spans="1:9">
      <c r="A99" s="18">
        <v>98</v>
      </c>
      <c r="B99" s="18" t="s">
        <v>3343</v>
      </c>
      <c r="C99" s="18" t="s">
        <v>3344</v>
      </c>
      <c r="D99" s="18" t="s">
        <v>3125</v>
      </c>
      <c r="E99" s="18" t="s">
        <v>3153</v>
      </c>
      <c r="F99" s="18" t="s">
        <v>3154</v>
      </c>
      <c r="G99" s="18"/>
      <c r="H99" s="18"/>
      <c r="I99" s="18">
        <v>840</v>
      </c>
    </row>
    <row r="100" s="17" customFormat="1" ht="30" customHeight="1" spans="1:9">
      <c r="A100" s="18">
        <v>99</v>
      </c>
      <c r="B100" s="18" t="s">
        <v>3345</v>
      </c>
      <c r="C100" s="18" t="s">
        <v>3320</v>
      </c>
      <c r="D100" s="18" t="s">
        <v>3346</v>
      </c>
      <c r="E100" s="18" t="s">
        <v>3347</v>
      </c>
      <c r="F100" s="18" t="s">
        <v>3348</v>
      </c>
      <c r="G100" s="18"/>
      <c r="H100" s="18"/>
      <c r="I100" s="18">
        <v>980</v>
      </c>
    </row>
    <row r="101" s="17" customFormat="1" ht="30" customHeight="1" spans="1:9">
      <c r="A101" s="18">
        <v>100</v>
      </c>
      <c r="B101" s="18" t="s">
        <v>3349</v>
      </c>
      <c r="C101" s="18" t="s">
        <v>3344</v>
      </c>
      <c r="D101" s="18" t="s">
        <v>3156</v>
      </c>
      <c r="E101" s="18" t="s">
        <v>3350</v>
      </c>
      <c r="F101" s="18" t="s">
        <v>3351</v>
      </c>
      <c r="G101" s="18"/>
      <c r="H101" s="18"/>
      <c r="I101" s="18">
        <v>1010</v>
      </c>
    </row>
    <row r="102" s="17" customFormat="1" ht="30" customHeight="1" spans="1:9">
      <c r="A102" s="18">
        <v>101</v>
      </c>
      <c r="B102" s="18" t="s">
        <v>3352</v>
      </c>
      <c r="C102" s="18" t="s">
        <v>3353</v>
      </c>
      <c r="D102" s="18" t="s">
        <v>3104</v>
      </c>
      <c r="E102" s="18" t="s">
        <v>3354</v>
      </c>
      <c r="F102" s="18" t="s">
        <v>3355</v>
      </c>
      <c r="G102" s="18"/>
      <c r="H102" s="18"/>
      <c r="I102" s="18">
        <v>880</v>
      </c>
    </row>
    <row r="103" s="17" customFormat="1" ht="30" customHeight="1" spans="1:9">
      <c r="A103" s="18">
        <v>102</v>
      </c>
      <c r="B103" s="18" t="s">
        <v>3356</v>
      </c>
      <c r="C103" s="18" t="s">
        <v>3294</v>
      </c>
      <c r="D103" s="18" t="s">
        <v>3029</v>
      </c>
      <c r="E103" s="18" t="s">
        <v>3357</v>
      </c>
      <c r="F103" s="18" t="s">
        <v>3358</v>
      </c>
      <c r="G103" s="18"/>
      <c r="H103" s="18"/>
      <c r="I103" s="18">
        <v>552</v>
      </c>
    </row>
    <row r="104" s="17" customFormat="1" ht="30" customHeight="1" spans="1:9">
      <c r="A104" s="18">
        <v>103</v>
      </c>
      <c r="B104" s="18" t="s">
        <v>3359</v>
      </c>
      <c r="C104" s="18" t="s">
        <v>3294</v>
      </c>
      <c r="D104" s="18" t="s">
        <v>3029</v>
      </c>
      <c r="E104" s="18" t="s">
        <v>3357</v>
      </c>
      <c r="F104" s="18" t="s">
        <v>3360</v>
      </c>
      <c r="G104" s="18"/>
      <c r="H104" s="18">
        <v>145</v>
      </c>
      <c r="I104" s="12"/>
    </row>
    <row r="105" s="17" customFormat="1" ht="30" customHeight="1" spans="1:9">
      <c r="A105" s="18">
        <v>104</v>
      </c>
      <c r="B105" s="18" t="s">
        <v>3361</v>
      </c>
      <c r="C105" s="18" t="s">
        <v>3362</v>
      </c>
      <c r="D105" s="18" t="s">
        <v>3093</v>
      </c>
      <c r="E105" s="18" t="s">
        <v>3363</v>
      </c>
      <c r="F105" s="18" t="s">
        <v>3145</v>
      </c>
      <c r="G105" s="18"/>
      <c r="H105" s="18"/>
      <c r="I105" s="18">
        <v>1180</v>
      </c>
    </row>
    <row r="106" s="17" customFormat="1" ht="30" customHeight="1" spans="1:9">
      <c r="A106" s="18">
        <v>105</v>
      </c>
      <c r="B106" s="18" t="s">
        <v>3364</v>
      </c>
      <c r="C106" s="18" t="s">
        <v>3362</v>
      </c>
      <c r="D106" s="18" t="s">
        <v>3042</v>
      </c>
      <c r="E106" s="18" t="s">
        <v>3365</v>
      </c>
      <c r="F106" s="18" t="s">
        <v>3366</v>
      </c>
      <c r="G106" s="18"/>
      <c r="H106" s="18"/>
      <c r="I106" s="18">
        <v>1180</v>
      </c>
    </row>
    <row r="107" s="17" customFormat="1" ht="30" customHeight="1" spans="1:9">
      <c r="A107" s="18">
        <v>106</v>
      </c>
      <c r="B107" s="18" t="s">
        <v>3367</v>
      </c>
      <c r="C107" s="18" t="s">
        <v>3368</v>
      </c>
      <c r="D107" s="18" t="s">
        <v>3369</v>
      </c>
      <c r="E107" s="18" t="s">
        <v>3370</v>
      </c>
      <c r="F107" s="18" t="s">
        <v>3371</v>
      </c>
      <c r="G107" s="18"/>
      <c r="H107" s="18"/>
      <c r="I107" s="18">
        <v>1580</v>
      </c>
    </row>
    <row r="108" s="17" customFormat="1" ht="30" customHeight="1" spans="1:9">
      <c r="A108" s="18">
        <v>107</v>
      </c>
      <c r="B108" s="18" t="s">
        <v>3372</v>
      </c>
      <c r="C108" s="18" t="s">
        <v>3368</v>
      </c>
      <c r="D108" s="18" t="s">
        <v>3373</v>
      </c>
      <c r="E108" s="18" t="s">
        <v>3374</v>
      </c>
      <c r="F108" s="18" t="s">
        <v>3375</v>
      </c>
      <c r="G108" s="18"/>
      <c r="H108" s="18"/>
      <c r="I108" s="18">
        <v>1300</v>
      </c>
    </row>
    <row r="109" s="17" customFormat="1" ht="30" customHeight="1" spans="1:9">
      <c r="A109" s="18">
        <v>108</v>
      </c>
      <c r="B109" s="18" t="s">
        <v>3376</v>
      </c>
      <c r="C109" s="18" t="s">
        <v>3377</v>
      </c>
      <c r="D109" s="18" t="s">
        <v>3009</v>
      </c>
      <c r="E109" s="18" t="s">
        <v>3282</v>
      </c>
      <c r="F109" s="18" t="s">
        <v>3283</v>
      </c>
      <c r="G109" s="18"/>
      <c r="H109" s="18"/>
      <c r="I109" s="18">
        <v>820</v>
      </c>
    </row>
    <row r="110" s="17" customFormat="1" ht="30" customHeight="1" spans="1:9">
      <c r="A110" s="18">
        <v>109</v>
      </c>
      <c r="B110" s="18" t="s">
        <v>3378</v>
      </c>
      <c r="C110" s="18" t="s">
        <v>3377</v>
      </c>
      <c r="D110" s="18" t="s">
        <v>3278</v>
      </c>
      <c r="E110" s="18" t="s">
        <v>3279</v>
      </c>
      <c r="F110" s="18" t="s">
        <v>3280</v>
      </c>
      <c r="G110" s="18"/>
      <c r="H110" s="18"/>
      <c r="I110" s="18">
        <v>820</v>
      </c>
    </row>
    <row r="111" s="17" customFormat="1" ht="30" customHeight="1" spans="1:9">
      <c r="A111" s="18">
        <v>110</v>
      </c>
      <c r="B111" s="18" t="s">
        <v>3379</v>
      </c>
      <c r="C111" s="18" t="s">
        <v>3380</v>
      </c>
      <c r="D111" s="18" t="s">
        <v>3009</v>
      </c>
      <c r="E111" s="18" t="s">
        <v>3282</v>
      </c>
      <c r="F111" s="18" t="s">
        <v>3283</v>
      </c>
      <c r="G111" s="18"/>
      <c r="H111" s="18"/>
      <c r="I111" s="18">
        <v>820</v>
      </c>
    </row>
    <row r="112" s="17" customFormat="1" ht="30" customHeight="1" spans="1:9">
      <c r="A112" s="18">
        <v>111</v>
      </c>
      <c r="B112" s="18" t="s">
        <v>3381</v>
      </c>
      <c r="C112" s="18" t="s">
        <v>3380</v>
      </c>
      <c r="D112" s="18" t="s">
        <v>3278</v>
      </c>
      <c r="E112" s="18" t="s">
        <v>3279</v>
      </c>
      <c r="F112" s="18" t="s">
        <v>3280</v>
      </c>
      <c r="G112" s="18"/>
      <c r="H112" s="18"/>
      <c r="I112" s="18">
        <v>820</v>
      </c>
    </row>
    <row r="113" s="17" customFormat="1" ht="30" customHeight="1" spans="1:9">
      <c r="A113" s="18">
        <v>112</v>
      </c>
      <c r="B113" s="18" t="s">
        <v>3382</v>
      </c>
      <c r="C113" s="18" t="s">
        <v>3112</v>
      </c>
      <c r="D113" s="18" t="s">
        <v>3029</v>
      </c>
      <c r="E113" s="18" t="s">
        <v>3144</v>
      </c>
      <c r="F113" s="18" t="s">
        <v>3145</v>
      </c>
      <c r="G113" s="18"/>
      <c r="H113" s="18"/>
      <c r="I113" s="18">
        <v>820</v>
      </c>
    </row>
    <row r="114" s="17" customFormat="1" ht="30" customHeight="1" spans="1:9">
      <c r="A114" s="18">
        <v>113</v>
      </c>
      <c r="B114" s="18" t="s">
        <v>3383</v>
      </c>
      <c r="C114" s="18" t="s">
        <v>3384</v>
      </c>
      <c r="D114" s="18" t="s">
        <v>3315</v>
      </c>
      <c r="E114" s="18" t="s">
        <v>3385</v>
      </c>
      <c r="F114" s="18" t="s">
        <v>3386</v>
      </c>
      <c r="G114" s="18"/>
      <c r="H114" s="18"/>
      <c r="I114" s="18">
        <v>380</v>
      </c>
    </row>
    <row r="115" s="17" customFormat="1" ht="30" customHeight="1" spans="1:9">
      <c r="A115" s="18">
        <v>114</v>
      </c>
      <c r="B115" s="18" t="s">
        <v>3387</v>
      </c>
      <c r="C115" s="18" t="s">
        <v>3299</v>
      </c>
      <c r="D115" s="18" t="s">
        <v>3093</v>
      </c>
      <c r="E115" s="18" t="s">
        <v>3363</v>
      </c>
      <c r="F115" s="18" t="s">
        <v>3145</v>
      </c>
      <c r="G115" s="18"/>
      <c r="H115" s="18"/>
      <c r="I115" s="18">
        <v>1180</v>
      </c>
    </row>
    <row r="116" s="17" customFormat="1" ht="30" customHeight="1" spans="1:9">
      <c r="A116" s="18">
        <v>115</v>
      </c>
      <c r="B116" s="18" t="s">
        <v>3388</v>
      </c>
      <c r="C116" s="18" t="s">
        <v>3389</v>
      </c>
      <c r="D116" s="18" t="s">
        <v>3042</v>
      </c>
      <c r="E116" s="18" t="s">
        <v>3365</v>
      </c>
      <c r="F116" s="18" t="s">
        <v>3390</v>
      </c>
      <c r="G116" s="18"/>
      <c r="H116" s="18"/>
      <c r="I116" s="18">
        <v>1310</v>
      </c>
    </row>
    <row r="117" s="17" customFormat="1" ht="30" customHeight="1" spans="1:9">
      <c r="A117" s="18">
        <v>116</v>
      </c>
      <c r="B117" s="18" t="s">
        <v>3391</v>
      </c>
      <c r="C117" s="18" t="s">
        <v>3389</v>
      </c>
      <c r="D117" s="18" t="s">
        <v>3093</v>
      </c>
      <c r="E117" s="18" t="s">
        <v>3392</v>
      </c>
      <c r="F117" s="18" t="s">
        <v>3393</v>
      </c>
      <c r="G117" s="18"/>
      <c r="H117" s="18"/>
      <c r="I117" s="18">
        <v>670</v>
      </c>
    </row>
    <row r="118" s="17" customFormat="1" ht="30" customHeight="1" spans="1:10">
      <c r="A118" s="18">
        <v>117</v>
      </c>
      <c r="B118" s="18" t="s">
        <v>3394</v>
      </c>
      <c r="C118" s="18" t="s">
        <v>3395</v>
      </c>
      <c r="D118" s="18" t="s">
        <v>3034</v>
      </c>
      <c r="E118" s="18" t="s">
        <v>3396</v>
      </c>
      <c r="F118" s="18" t="s">
        <v>3397</v>
      </c>
      <c r="G118" s="18"/>
      <c r="H118" s="18"/>
      <c r="I118" s="18">
        <v>1260</v>
      </c>
      <c r="J118" s="17" t="s">
        <v>3398</v>
      </c>
    </row>
    <row r="119" s="17" customFormat="1" ht="30" customHeight="1" spans="1:10">
      <c r="A119" s="18">
        <v>118</v>
      </c>
      <c r="B119" s="18" t="s">
        <v>3399</v>
      </c>
      <c r="C119" s="18" t="s">
        <v>3395</v>
      </c>
      <c r="D119" s="18" t="s">
        <v>3029</v>
      </c>
      <c r="E119" s="18" t="s">
        <v>3357</v>
      </c>
      <c r="F119" s="18" t="s">
        <v>3400</v>
      </c>
      <c r="G119" s="18"/>
      <c r="H119" s="18"/>
      <c r="I119" s="18">
        <v>1420</v>
      </c>
      <c r="J119" s="17" t="s">
        <v>3398</v>
      </c>
    </row>
    <row r="120" s="17" customFormat="1" ht="25" customHeight="1" spans="1:9">
      <c r="A120" s="20" t="s">
        <v>3001</v>
      </c>
      <c r="B120" s="20"/>
      <c r="C120" s="20"/>
      <c r="D120" s="20"/>
      <c r="E120" s="20"/>
      <c r="F120" s="20"/>
      <c r="G120" s="18">
        <f>SUM(G2:G117)</f>
        <v>2825</v>
      </c>
      <c r="H120" s="18">
        <f>SUM(H2:H117)</f>
        <v>1557</v>
      </c>
      <c r="I120" s="18">
        <f>SUM(I2:I119)</f>
        <v>103778</v>
      </c>
    </row>
    <row r="121" s="17" customFormat="1" ht="28" customHeight="1" spans="1:9">
      <c r="A121" s="21" t="s">
        <v>2361</v>
      </c>
      <c r="B121" s="21"/>
      <c r="C121" s="21"/>
      <c r="D121" s="21"/>
      <c r="E121" s="21"/>
      <c r="F121" s="21"/>
      <c r="G121" s="22">
        <f>G120+H120+I120</f>
        <v>108160</v>
      </c>
      <c r="H121" s="23"/>
      <c r="I121" s="25"/>
    </row>
    <row r="122" s="17" customFormat="1" ht="15.35" customHeight="1"/>
    <row r="123" s="17" customFormat="1" ht="15.35" customHeight="1"/>
    <row r="124" s="17" customFormat="1" ht="15.35" customHeight="1"/>
    <row r="125" s="17" customFormat="1" ht="15.35" customHeight="1"/>
    <row r="126" s="17" customFormat="1" ht="15.35" customHeight="1" spans="6:8">
      <c r="F126" s="24"/>
      <c r="G126" s="24"/>
      <c r="H126" s="24"/>
    </row>
    <row r="127" s="17" customFormat="1" ht="15.35" customHeight="1" spans="6:8">
      <c r="F127" s="24"/>
      <c r="G127" s="24"/>
      <c r="H127" s="24"/>
    </row>
    <row r="128" s="17" customFormat="1" ht="15.35" customHeight="1" spans="6:8">
      <c r="F128" s="24"/>
      <c r="G128" s="24"/>
      <c r="H128" s="24"/>
    </row>
    <row r="129" s="17" customFormat="1" ht="15.35" customHeight="1" spans="6:8">
      <c r="F129" s="24"/>
      <c r="G129" s="26"/>
      <c r="H129" s="26"/>
    </row>
    <row r="130" s="17" customFormat="1" spans="6:8">
      <c r="F130" s="24"/>
      <c r="G130" s="24"/>
      <c r="H130" s="26"/>
    </row>
    <row r="131" s="17" customFormat="1" spans="6:8">
      <c r="F131" s="24"/>
      <c r="G131" s="24"/>
      <c r="H131" s="26"/>
    </row>
    <row r="132" s="17" customFormat="1" spans="6:8">
      <c r="F132" s="24"/>
      <c r="G132" s="24"/>
      <c r="H132" s="26"/>
    </row>
    <row r="133" s="17" customFormat="1" spans="6:8">
      <c r="F133" s="24"/>
      <c r="G133" s="24"/>
      <c r="H133" s="26"/>
    </row>
    <row r="134" s="17" customFormat="1" spans="6:8">
      <c r="F134" s="24"/>
      <c r="G134" s="24"/>
      <c r="H134" s="26"/>
    </row>
  </sheetData>
  <mergeCells count="3">
    <mergeCell ref="A120:F120"/>
    <mergeCell ref="A121:F121"/>
    <mergeCell ref="G121:I121"/>
  </mergeCells>
  <conditionalFormatting sqref="B2:B117">
    <cfRule type="duplicateValues" dxfId="1" priority="5"/>
  </conditionalFormatting>
  <conditionalFormatting sqref="B118:B119">
    <cfRule type="duplicateValues" dxfId="1" priority="2"/>
  </conditionalFormatting>
  <conditionalFormatting sqref="G118:G119">
    <cfRule type="duplicateValues" dxfId="1" priority="1"/>
  </conditionalFormatting>
  <conditionalFormatting sqref="G2:G43 G45:G57 G59:G70 G72:G79 G81:G87 G89:G117">
    <cfRule type="duplicateValues" dxfId="1" priority="4"/>
  </conditionalFormatting>
  <conditionalFormatting sqref="G80 G71 G58 G44 G88">
    <cfRule type="duplicateValues" dxfId="1" priority="3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K12" sqref="K12"/>
    </sheetView>
  </sheetViews>
  <sheetFormatPr defaultColWidth="8.35714285714286" defaultRowHeight="16.8"/>
  <cols>
    <col min="1" max="2" width="8.35714285714286" style="1"/>
    <col min="3" max="4" width="12.7857142857143" style="1" customWidth="1"/>
    <col min="5" max="5" width="8.35714285714286" style="1"/>
    <col min="6" max="6" width="12.7857142857143" style="1" customWidth="1"/>
    <col min="7" max="7" width="10.3571428571429" style="1" customWidth="1"/>
    <col min="8" max="8" width="12.7857142857143" style="1" customWidth="1"/>
    <col min="9" max="9" width="10.3571428571429" style="1" customWidth="1"/>
    <col min="10" max="10" width="11.6964285714286" style="1" customWidth="1"/>
    <col min="11" max="11" width="10.6160714285714" style="1" customWidth="1"/>
    <col min="12" max="12" width="8.35714285714286" style="1"/>
    <col min="13" max="13" width="13.2410714285714" style="1" customWidth="1"/>
    <col min="14" max="14" width="12.0446428571429" style="1" customWidth="1"/>
    <col min="15" max="15" width="13.4642857142857" style="1" customWidth="1"/>
    <col min="16" max="16" width="20.0089285714286" style="1" customWidth="1"/>
    <col min="17" max="16384" width="8.35714285714286" style="1"/>
  </cols>
  <sheetData>
    <row r="1" s="1" customFormat="1" ht="31" customHeight="1" spans="1:16">
      <c r="A1" s="2" t="s">
        <v>2348</v>
      </c>
      <c r="B1" s="2" t="s">
        <v>3401</v>
      </c>
      <c r="C1" s="2" t="s">
        <v>3402</v>
      </c>
      <c r="D1" s="2" t="s">
        <v>3403</v>
      </c>
      <c r="E1" s="2" t="s">
        <v>76</v>
      </c>
      <c r="F1" s="2" t="s">
        <v>3404</v>
      </c>
      <c r="G1" s="2" t="s">
        <v>3405</v>
      </c>
      <c r="H1" s="2" t="s">
        <v>3406</v>
      </c>
      <c r="I1" s="2" t="s">
        <v>3407</v>
      </c>
      <c r="J1" s="2" t="s">
        <v>3408</v>
      </c>
      <c r="K1" s="2" t="s">
        <v>3000</v>
      </c>
      <c r="L1" s="2" t="s">
        <v>3409</v>
      </c>
      <c r="M1" s="2" t="s">
        <v>3410</v>
      </c>
      <c r="N1" s="2" t="s">
        <v>3411</v>
      </c>
      <c r="O1" s="2" t="s">
        <v>3001</v>
      </c>
      <c r="P1" s="2" t="s">
        <v>3412</v>
      </c>
    </row>
    <row r="2" s="1" customFormat="1" ht="23" customHeight="1" spans="1:16">
      <c r="A2" s="3" t="s">
        <v>3413</v>
      </c>
      <c r="B2" s="4" t="s">
        <v>3414</v>
      </c>
      <c r="C2" s="4" t="s">
        <v>3415</v>
      </c>
      <c r="D2" s="4" t="s">
        <v>3416</v>
      </c>
      <c r="E2" s="4" t="s">
        <v>3417</v>
      </c>
      <c r="F2" s="4" t="s">
        <v>3418</v>
      </c>
      <c r="G2" s="4" t="s">
        <v>3419</v>
      </c>
      <c r="H2" s="4" t="s">
        <v>3418</v>
      </c>
      <c r="I2" s="4" t="s">
        <v>3420</v>
      </c>
      <c r="J2" s="8">
        <v>357</v>
      </c>
      <c r="K2" s="9">
        <v>0</v>
      </c>
      <c r="L2" s="9" t="s">
        <v>3421</v>
      </c>
      <c r="M2" s="9">
        <v>0</v>
      </c>
      <c r="N2" s="12">
        <v>15</v>
      </c>
      <c r="O2" s="13">
        <f t="shared" ref="O2:O32" si="0">J2+K2-M2+N2</f>
        <v>372</v>
      </c>
      <c r="P2" s="14"/>
    </row>
    <row r="3" s="1" customFormat="1" ht="23" customHeight="1" spans="1:16">
      <c r="A3" s="3" t="s">
        <v>3422</v>
      </c>
      <c r="B3" s="4" t="s">
        <v>3423</v>
      </c>
      <c r="C3" s="4" t="s">
        <v>3424</v>
      </c>
      <c r="D3" s="4" t="s">
        <v>3425</v>
      </c>
      <c r="E3" s="4" t="s">
        <v>3426</v>
      </c>
      <c r="F3" s="4" t="s">
        <v>3418</v>
      </c>
      <c r="G3" s="4" t="s">
        <v>3427</v>
      </c>
      <c r="H3" s="4" t="s">
        <v>3418</v>
      </c>
      <c r="I3" s="4" t="s">
        <v>3428</v>
      </c>
      <c r="J3" s="8">
        <v>283</v>
      </c>
      <c r="K3" s="9">
        <v>0</v>
      </c>
      <c r="L3" s="9" t="s">
        <v>3421</v>
      </c>
      <c r="M3" s="9">
        <v>0</v>
      </c>
      <c r="N3" s="12">
        <v>15</v>
      </c>
      <c r="O3" s="13">
        <f t="shared" si="0"/>
        <v>298</v>
      </c>
      <c r="P3" s="14"/>
    </row>
    <row r="4" s="1" customFormat="1" ht="23" customHeight="1" spans="1:16">
      <c r="A4" s="3" t="s">
        <v>3429</v>
      </c>
      <c r="B4" s="4" t="s">
        <v>3430</v>
      </c>
      <c r="C4" s="4" t="s">
        <v>3424</v>
      </c>
      <c r="D4" s="4" t="s">
        <v>3416</v>
      </c>
      <c r="E4" s="4" t="s">
        <v>3431</v>
      </c>
      <c r="F4" s="4" t="s">
        <v>3432</v>
      </c>
      <c r="G4" s="4" t="s">
        <v>3433</v>
      </c>
      <c r="H4" s="4" t="s">
        <v>3432</v>
      </c>
      <c r="I4" s="4" t="s">
        <v>3434</v>
      </c>
      <c r="J4" s="8">
        <v>323</v>
      </c>
      <c r="K4" s="9">
        <v>0</v>
      </c>
      <c r="L4" s="9" t="s">
        <v>3421</v>
      </c>
      <c r="M4" s="9">
        <v>0</v>
      </c>
      <c r="N4" s="12">
        <v>15</v>
      </c>
      <c r="O4" s="13">
        <f t="shared" si="0"/>
        <v>338</v>
      </c>
      <c r="P4" s="14"/>
    </row>
    <row r="5" s="1" customFormat="1" ht="23" customHeight="1" spans="1:16">
      <c r="A5" s="3" t="s">
        <v>3435</v>
      </c>
      <c r="B5" s="4" t="s">
        <v>3436</v>
      </c>
      <c r="C5" s="4" t="s">
        <v>3415</v>
      </c>
      <c r="D5" s="4" t="s">
        <v>3437</v>
      </c>
      <c r="E5" s="4" t="s">
        <v>3438</v>
      </c>
      <c r="F5" s="4" t="s">
        <v>3432</v>
      </c>
      <c r="G5" s="4" t="s">
        <v>3439</v>
      </c>
      <c r="H5" s="4" t="s">
        <v>3432</v>
      </c>
      <c r="I5" s="4" t="s">
        <v>3440</v>
      </c>
      <c r="J5" s="8">
        <v>52</v>
      </c>
      <c r="K5" s="9">
        <v>0</v>
      </c>
      <c r="L5" s="9" t="s">
        <v>3421</v>
      </c>
      <c r="M5" s="9">
        <v>0</v>
      </c>
      <c r="N5" s="12">
        <v>15</v>
      </c>
      <c r="O5" s="13">
        <f t="shared" si="0"/>
        <v>67</v>
      </c>
      <c r="P5" s="14"/>
    </row>
    <row r="6" s="1" customFormat="1" ht="23" customHeight="1" spans="1:16">
      <c r="A6" s="3" t="s">
        <v>3441</v>
      </c>
      <c r="B6" s="4" t="s">
        <v>3253</v>
      </c>
      <c r="C6" s="4" t="s">
        <v>3415</v>
      </c>
      <c r="D6" s="4" t="s">
        <v>3437</v>
      </c>
      <c r="E6" s="4" t="s">
        <v>3417</v>
      </c>
      <c r="F6" s="4" t="s">
        <v>3442</v>
      </c>
      <c r="G6" s="4" t="s">
        <v>3419</v>
      </c>
      <c r="H6" s="4" t="s">
        <v>3442</v>
      </c>
      <c r="I6" s="4" t="s">
        <v>3443</v>
      </c>
      <c r="J6" s="8">
        <v>154</v>
      </c>
      <c r="K6" s="9">
        <v>0</v>
      </c>
      <c r="L6" s="9" t="s">
        <v>3421</v>
      </c>
      <c r="M6" s="9">
        <v>0</v>
      </c>
      <c r="N6" s="12">
        <v>15</v>
      </c>
      <c r="O6" s="13">
        <f t="shared" si="0"/>
        <v>169</v>
      </c>
      <c r="P6" s="14"/>
    </row>
    <row r="7" s="1" customFormat="1" ht="23" customHeight="1" spans="1:16">
      <c r="A7" s="3" t="s">
        <v>3444</v>
      </c>
      <c r="B7" s="4" t="s">
        <v>3423</v>
      </c>
      <c r="C7" s="4" t="s">
        <v>3425</v>
      </c>
      <c r="D7" s="4" t="s">
        <v>3424</v>
      </c>
      <c r="E7" s="4" t="s">
        <v>3445</v>
      </c>
      <c r="F7" s="4" t="s">
        <v>3446</v>
      </c>
      <c r="G7" s="4" t="s">
        <v>3447</v>
      </c>
      <c r="H7" s="4" t="s">
        <v>3446</v>
      </c>
      <c r="I7" s="4" t="s">
        <v>3448</v>
      </c>
      <c r="J7" s="8">
        <v>247</v>
      </c>
      <c r="K7" s="9">
        <v>0</v>
      </c>
      <c r="L7" s="9" t="s">
        <v>3421</v>
      </c>
      <c r="M7" s="9">
        <v>0</v>
      </c>
      <c r="N7" s="12">
        <v>15</v>
      </c>
      <c r="O7" s="13">
        <f t="shared" si="0"/>
        <v>262</v>
      </c>
      <c r="P7" s="14"/>
    </row>
    <row r="8" s="1" customFormat="1" ht="23" customHeight="1" spans="1:16">
      <c r="A8" s="3" t="s">
        <v>3449</v>
      </c>
      <c r="B8" s="4" t="s">
        <v>3436</v>
      </c>
      <c r="C8" s="4" t="s">
        <v>3437</v>
      </c>
      <c r="D8" s="4" t="s">
        <v>3424</v>
      </c>
      <c r="E8" s="4" t="s">
        <v>3450</v>
      </c>
      <c r="F8" s="4" t="s">
        <v>3446</v>
      </c>
      <c r="G8" s="4" t="s">
        <v>3451</v>
      </c>
      <c r="H8" s="4" t="s">
        <v>3446</v>
      </c>
      <c r="I8" s="4" t="s">
        <v>3452</v>
      </c>
      <c r="J8" s="8">
        <v>38</v>
      </c>
      <c r="K8" s="9">
        <v>0</v>
      </c>
      <c r="L8" s="9" t="s">
        <v>3421</v>
      </c>
      <c r="M8" s="9">
        <v>0</v>
      </c>
      <c r="N8" s="12">
        <v>15</v>
      </c>
      <c r="O8" s="13">
        <f t="shared" si="0"/>
        <v>53</v>
      </c>
      <c r="P8" s="14"/>
    </row>
    <row r="9" s="1" customFormat="1" ht="23" customHeight="1" spans="1:16">
      <c r="A9" s="3" t="s">
        <v>3453</v>
      </c>
      <c r="B9" s="4" t="s">
        <v>3018</v>
      </c>
      <c r="C9" s="4" t="s">
        <v>3415</v>
      </c>
      <c r="D9" s="4" t="s">
        <v>3454</v>
      </c>
      <c r="E9" s="4" t="s">
        <v>3455</v>
      </c>
      <c r="F9" s="4" t="s">
        <v>3418</v>
      </c>
      <c r="G9" s="4" t="s">
        <v>3456</v>
      </c>
      <c r="H9" s="4" t="s">
        <v>3418</v>
      </c>
      <c r="I9" s="4" t="s">
        <v>3457</v>
      </c>
      <c r="J9" s="8">
        <v>179</v>
      </c>
      <c r="K9" s="9">
        <v>0</v>
      </c>
      <c r="L9" s="9" t="s">
        <v>3458</v>
      </c>
      <c r="M9" s="9">
        <v>170</v>
      </c>
      <c r="N9" s="12">
        <v>30</v>
      </c>
      <c r="O9" s="13">
        <f t="shared" si="0"/>
        <v>39</v>
      </c>
      <c r="P9" s="14" t="s">
        <v>3459</v>
      </c>
    </row>
    <row r="10" s="1" customFormat="1" ht="23" customHeight="1" spans="1:16">
      <c r="A10" s="3" t="s">
        <v>3460</v>
      </c>
      <c r="B10" s="4" t="s">
        <v>3436</v>
      </c>
      <c r="C10" s="4" t="s">
        <v>3424</v>
      </c>
      <c r="D10" s="4" t="s">
        <v>3437</v>
      </c>
      <c r="E10" s="4" t="s">
        <v>3461</v>
      </c>
      <c r="F10" s="4" t="s">
        <v>3432</v>
      </c>
      <c r="G10" s="4" t="s">
        <v>3462</v>
      </c>
      <c r="H10" s="4" t="s">
        <v>3432</v>
      </c>
      <c r="I10" s="4" t="s">
        <v>3463</v>
      </c>
      <c r="J10" s="8">
        <v>31</v>
      </c>
      <c r="K10" s="9">
        <v>0</v>
      </c>
      <c r="L10" s="9" t="s">
        <v>3458</v>
      </c>
      <c r="M10" s="9">
        <v>28</v>
      </c>
      <c r="N10" s="12">
        <v>30</v>
      </c>
      <c r="O10" s="13">
        <f t="shared" si="0"/>
        <v>33</v>
      </c>
      <c r="P10" s="14" t="s">
        <v>3459</v>
      </c>
    </row>
    <row r="11" s="1" customFormat="1" ht="23" customHeight="1" spans="1:16">
      <c r="A11" s="3" t="s">
        <v>3464</v>
      </c>
      <c r="B11" s="4" t="s">
        <v>3028</v>
      </c>
      <c r="C11" s="4" t="s">
        <v>3424</v>
      </c>
      <c r="D11" s="4" t="s">
        <v>3437</v>
      </c>
      <c r="E11" s="4" t="s">
        <v>3465</v>
      </c>
      <c r="F11" s="4" t="s">
        <v>3432</v>
      </c>
      <c r="G11" s="4" t="s">
        <v>3466</v>
      </c>
      <c r="H11" s="4" t="s">
        <v>3432</v>
      </c>
      <c r="I11" s="4" t="s">
        <v>3467</v>
      </c>
      <c r="J11" s="8">
        <v>31</v>
      </c>
      <c r="K11" s="9">
        <v>0</v>
      </c>
      <c r="L11" s="9" t="s">
        <v>3458</v>
      </c>
      <c r="M11" s="9">
        <v>31</v>
      </c>
      <c r="N11" s="12">
        <v>30</v>
      </c>
      <c r="O11" s="13">
        <f t="shared" si="0"/>
        <v>30</v>
      </c>
      <c r="P11" s="14" t="s">
        <v>3459</v>
      </c>
    </row>
    <row r="12" s="1" customFormat="1" ht="23" customHeight="1" spans="1:16">
      <c r="A12" s="3" t="s">
        <v>3468</v>
      </c>
      <c r="B12" s="4" t="s">
        <v>3469</v>
      </c>
      <c r="C12" s="4" t="s">
        <v>3424</v>
      </c>
      <c r="D12" s="4" t="s">
        <v>3470</v>
      </c>
      <c r="E12" s="4" t="s">
        <v>3471</v>
      </c>
      <c r="F12" s="4" t="s">
        <v>3432</v>
      </c>
      <c r="G12" s="4" t="s">
        <v>3472</v>
      </c>
      <c r="H12" s="4" t="s">
        <v>3432</v>
      </c>
      <c r="I12" s="4" t="s">
        <v>3473</v>
      </c>
      <c r="J12" s="8">
        <v>25</v>
      </c>
      <c r="K12" s="9">
        <v>0</v>
      </c>
      <c r="L12" s="9" t="s">
        <v>3421</v>
      </c>
      <c r="M12" s="9">
        <v>0</v>
      </c>
      <c r="N12" s="12">
        <v>15</v>
      </c>
      <c r="O12" s="13">
        <f t="shared" si="0"/>
        <v>40</v>
      </c>
      <c r="P12" s="14"/>
    </row>
    <row r="13" s="1" customFormat="1" ht="23" customHeight="1" spans="1:16">
      <c r="A13" s="3" t="s">
        <v>3474</v>
      </c>
      <c r="B13" s="4" t="s">
        <v>3469</v>
      </c>
      <c r="C13" s="4" t="s">
        <v>3470</v>
      </c>
      <c r="D13" s="4" t="s">
        <v>3424</v>
      </c>
      <c r="E13" s="4" t="s">
        <v>3475</v>
      </c>
      <c r="F13" s="4" t="s">
        <v>3446</v>
      </c>
      <c r="G13" s="4" t="s">
        <v>3476</v>
      </c>
      <c r="H13" s="4" t="s">
        <v>3446</v>
      </c>
      <c r="I13" s="4" t="s">
        <v>3477</v>
      </c>
      <c r="J13" s="8">
        <v>38</v>
      </c>
      <c r="K13" s="9">
        <v>0</v>
      </c>
      <c r="L13" s="9" t="s">
        <v>3421</v>
      </c>
      <c r="M13" s="9">
        <v>0</v>
      </c>
      <c r="N13" s="12">
        <v>15</v>
      </c>
      <c r="O13" s="13">
        <f t="shared" si="0"/>
        <v>53</v>
      </c>
      <c r="P13" s="14"/>
    </row>
    <row r="14" s="1" customFormat="1" ht="23" customHeight="1" spans="1:16">
      <c r="A14" s="3" t="s">
        <v>3478</v>
      </c>
      <c r="B14" s="4" t="s">
        <v>3414</v>
      </c>
      <c r="C14" s="4" t="s">
        <v>3416</v>
      </c>
      <c r="D14" s="4" t="s">
        <v>3415</v>
      </c>
      <c r="E14" s="4" t="s">
        <v>3479</v>
      </c>
      <c r="F14" s="4" t="s">
        <v>3446</v>
      </c>
      <c r="G14" s="4" t="s">
        <v>3427</v>
      </c>
      <c r="H14" s="4" t="s">
        <v>3446</v>
      </c>
      <c r="I14" s="4" t="s">
        <v>3480</v>
      </c>
      <c r="J14" s="8">
        <v>352</v>
      </c>
      <c r="K14" s="9">
        <v>0</v>
      </c>
      <c r="L14" s="9" t="s">
        <v>3421</v>
      </c>
      <c r="M14" s="9">
        <v>0</v>
      </c>
      <c r="N14" s="12">
        <v>15</v>
      </c>
      <c r="O14" s="13">
        <f t="shared" si="0"/>
        <v>367</v>
      </c>
      <c r="P14" s="14"/>
    </row>
    <row r="15" s="1" customFormat="1" ht="23" customHeight="1" spans="1:16">
      <c r="A15" s="3" t="s">
        <v>3481</v>
      </c>
      <c r="B15" s="4" t="s">
        <v>3482</v>
      </c>
      <c r="C15" s="4" t="s">
        <v>3424</v>
      </c>
      <c r="D15" s="4" t="s">
        <v>3483</v>
      </c>
      <c r="E15" s="4" t="s">
        <v>3484</v>
      </c>
      <c r="F15" s="4" t="s">
        <v>3432</v>
      </c>
      <c r="G15" s="4" t="s">
        <v>3485</v>
      </c>
      <c r="H15" s="4" t="s">
        <v>3432</v>
      </c>
      <c r="I15" s="4" t="s">
        <v>3486</v>
      </c>
      <c r="J15" s="8">
        <v>65</v>
      </c>
      <c r="K15" s="9">
        <v>0</v>
      </c>
      <c r="L15" s="9" t="s">
        <v>3421</v>
      </c>
      <c r="M15" s="9">
        <v>0</v>
      </c>
      <c r="N15" s="12">
        <v>15</v>
      </c>
      <c r="O15" s="13">
        <f t="shared" si="0"/>
        <v>80</v>
      </c>
      <c r="P15" s="14"/>
    </row>
    <row r="16" s="1" customFormat="1" ht="23" customHeight="1" spans="1:16">
      <c r="A16" s="5" t="s">
        <v>3487</v>
      </c>
      <c r="B16" s="6" t="s">
        <v>3488</v>
      </c>
      <c r="C16" s="6" t="s">
        <v>3489</v>
      </c>
      <c r="D16" s="6" t="s">
        <v>3424</v>
      </c>
      <c r="E16" s="6" t="s">
        <v>3490</v>
      </c>
      <c r="F16" s="6" t="s">
        <v>3446</v>
      </c>
      <c r="G16" s="6" t="s">
        <v>3491</v>
      </c>
      <c r="H16" s="6" t="s">
        <v>3446</v>
      </c>
      <c r="I16" s="6" t="s">
        <v>3492</v>
      </c>
      <c r="J16" s="10">
        <v>298</v>
      </c>
      <c r="K16" s="11">
        <v>27</v>
      </c>
      <c r="L16" s="11" t="s">
        <v>3421</v>
      </c>
      <c r="M16" s="11">
        <v>0</v>
      </c>
      <c r="N16" s="12">
        <v>30</v>
      </c>
      <c r="O16" s="13">
        <f t="shared" si="0"/>
        <v>355</v>
      </c>
      <c r="P16" s="14" t="s">
        <v>3493</v>
      </c>
    </row>
    <row r="17" s="1" customFormat="1" ht="23" customHeight="1" spans="1:16">
      <c r="A17" s="5" t="s">
        <v>3494</v>
      </c>
      <c r="B17" s="6" t="s">
        <v>3488</v>
      </c>
      <c r="C17" s="6" t="s">
        <v>3424</v>
      </c>
      <c r="D17" s="6" t="s">
        <v>3489</v>
      </c>
      <c r="E17" s="6" t="s">
        <v>3495</v>
      </c>
      <c r="F17" s="6" t="s">
        <v>3418</v>
      </c>
      <c r="G17" s="6" t="s">
        <v>3496</v>
      </c>
      <c r="H17" s="6" t="s">
        <v>3418</v>
      </c>
      <c r="I17" s="6" t="s">
        <v>3497</v>
      </c>
      <c r="J17" s="10">
        <v>325</v>
      </c>
      <c r="K17" s="11">
        <v>0</v>
      </c>
      <c r="L17" s="11" t="s">
        <v>3421</v>
      </c>
      <c r="M17" s="11">
        <v>0</v>
      </c>
      <c r="N17" s="12">
        <v>15</v>
      </c>
      <c r="O17" s="13">
        <f t="shared" si="0"/>
        <v>340</v>
      </c>
      <c r="P17" s="14"/>
    </row>
    <row r="18" s="1" customFormat="1" ht="23" customHeight="1" spans="1:16">
      <c r="A18" s="5" t="s">
        <v>3498</v>
      </c>
      <c r="B18" s="6" t="s">
        <v>3423</v>
      </c>
      <c r="C18" s="6" t="s">
        <v>3425</v>
      </c>
      <c r="D18" s="6" t="s">
        <v>3424</v>
      </c>
      <c r="E18" s="6" t="s">
        <v>3499</v>
      </c>
      <c r="F18" s="6" t="s">
        <v>3446</v>
      </c>
      <c r="G18" s="6" t="s">
        <v>3500</v>
      </c>
      <c r="H18" s="6" t="s">
        <v>3446</v>
      </c>
      <c r="I18" s="6" t="s">
        <v>3501</v>
      </c>
      <c r="J18" s="10">
        <v>254</v>
      </c>
      <c r="K18" s="11">
        <v>0</v>
      </c>
      <c r="L18" s="11" t="s">
        <v>3458</v>
      </c>
      <c r="M18" s="11">
        <v>254</v>
      </c>
      <c r="N18" s="12">
        <v>30</v>
      </c>
      <c r="O18" s="13">
        <f t="shared" si="0"/>
        <v>30</v>
      </c>
      <c r="P18" s="14" t="s">
        <v>3459</v>
      </c>
    </row>
    <row r="19" s="1" customFormat="1" ht="23" customHeight="1" spans="1:16">
      <c r="A19" s="5" t="s">
        <v>3502</v>
      </c>
      <c r="B19" s="6" t="s">
        <v>3503</v>
      </c>
      <c r="C19" s="6" t="s">
        <v>3424</v>
      </c>
      <c r="D19" s="6" t="s">
        <v>3504</v>
      </c>
      <c r="E19" s="6" t="s">
        <v>3505</v>
      </c>
      <c r="F19" s="6" t="s">
        <v>3432</v>
      </c>
      <c r="G19" s="6" t="s">
        <v>3506</v>
      </c>
      <c r="H19" s="6" t="s">
        <v>3432</v>
      </c>
      <c r="I19" s="6" t="s">
        <v>3507</v>
      </c>
      <c r="J19" s="10">
        <v>84</v>
      </c>
      <c r="K19" s="11">
        <v>0</v>
      </c>
      <c r="L19" s="11" t="s">
        <v>3421</v>
      </c>
      <c r="M19" s="11">
        <v>0</v>
      </c>
      <c r="N19" s="12">
        <v>15</v>
      </c>
      <c r="O19" s="13">
        <f t="shared" si="0"/>
        <v>99</v>
      </c>
      <c r="P19" s="14"/>
    </row>
    <row r="20" s="1" customFormat="1" ht="23" customHeight="1" spans="1:16">
      <c r="A20" s="5" t="s">
        <v>3508</v>
      </c>
      <c r="B20" s="6" t="s">
        <v>3503</v>
      </c>
      <c r="C20" s="6" t="s">
        <v>3483</v>
      </c>
      <c r="D20" s="6" t="s">
        <v>3424</v>
      </c>
      <c r="E20" s="6" t="s">
        <v>3509</v>
      </c>
      <c r="F20" s="6" t="s">
        <v>3446</v>
      </c>
      <c r="G20" s="6" t="s">
        <v>3510</v>
      </c>
      <c r="H20" s="6" t="s">
        <v>3446</v>
      </c>
      <c r="I20" s="6" t="s">
        <v>3511</v>
      </c>
      <c r="J20" s="10">
        <v>67</v>
      </c>
      <c r="K20" s="11">
        <v>0</v>
      </c>
      <c r="L20" s="11" t="s">
        <v>3421</v>
      </c>
      <c r="M20" s="11">
        <v>0</v>
      </c>
      <c r="N20" s="12">
        <v>15</v>
      </c>
      <c r="O20" s="13">
        <f t="shared" si="0"/>
        <v>82</v>
      </c>
      <c r="P20" s="14"/>
    </row>
    <row r="21" s="1" customFormat="1" ht="23" customHeight="1" spans="1:16">
      <c r="A21" s="5" t="s">
        <v>3512</v>
      </c>
      <c r="B21" s="6" t="s">
        <v>3513</v>
      </c>
      <c r="C21" s="6" t="s">
        <v>3424</v>
      </c>
      <c r="D21" s="6" t="s">
        <v>3514</v>
      </c>
      <c r="E21" s="6" t="s">
        <v>3515</v>
      </c>
      <c r="F21" s="6" t="s">
        <v>3418</v>
      </c>
      <c r="G21" s="6" t="s">
        <v>3516</v>
      </c>
      <c r="H21" s="6" t="s">
        <v>3418</v>
      </c>
      <c r="I21" s="6" t="s">
        <v>3517</v>
      </c>
      <c r="J21" s="10">
        <v>123</v>
      </c>
      <c r="K21" s="11">
        <v>0</v>
      </c>
      <c r="L21" s="11" t="s">
        <v>3421</v>
      </c>
      <c r="M21" s="11">
        <v>0</v>
      </c>
      <c r="N21" s="12">
        <v>15</v>
      </c>
      <c r="O21" s="13">
        <f t="shared" si="0"/>
        <v>138</v>
      </c>
      <c r="P21" s="14"/>
    </row>
    <row r="22" s="1" customFormat="1" ht="23" customHeight="1" spans="1:16">
      <c r="A22" s="5" t="s">
        <v>3518</v>
      </c>
      <c r="B22" s="6" t="s">
        <v>3513</v>
      </c>
      <c r="C22" s="6" t="s">
        <v>3514</v>
      </c>
      <c r="D22" s="6" t="s">
        <v>3424</v>
      </c>
      <c r="E22" s="6" t="s">
        <v>3519</v>
      </c>
      <c r="F22" s="6" t="s">
        <v>3446</v>
      </c>
      <c r="G22" s="6" t="s">
        <v>3520</v>
      </c>
      <c r="H22" s="6" t="s">
        <v>3446</v>
      </c>
      <c r="I22" s="6" t="s">
        <v>3521</v>
      </c>
      <c r="J22" s="10">
        <v>123</v>
      </c>
      <c r="K22" s="11">
        <v>0</v>
      </c>
      <c r="L22" s="11" t="s">
        <v>3421</v>
      </c>
      <c r="M22" s="11">
        <v>0</v>
      </c>
      <c r="N22" s="12">
        <v>15</v>
      </c>
      <c r="O22" s="13">
        <f t="shared" si="0"/>
        <v>138</v>
      </c>
      <c r="P22" s="14"/>
    </row>
    <row r="23" s="1" customFormat="1" ht="23" customHeight="1" spans="1:16">
      <c r="A23" s="5" t="s">
        <v>3522</v>
      </c>
      <c r="B23" s="6" t="s">
        <v>3430</v>
      </c>
      <c r="C23" s="6" t="s">
        <v>3416</v>
      </c>
      <c r="D23" s="6" t="s">
        <v>3424</v>
      </c>
      <c r="E23" s="6" t="s">
        <v>3523</v>
      </c>
      <c r="F23" s="6" t="s">
        <v>3446</v>
      </c>
      <c r="G23" s="6" t="s">
        <v>3524</v>
      </c>
      <c r="H23" s="6" t="s">
        <v>3446</v>
      </c>
      <c r="I23" s="6" t="s">
        <v>3525</v>
      </c>
      <c r="J23" s="10">
        <v>357</v>
      </c>
      <c r="K23" s="11">
        <v>-19</v>
      </c>
      <c r="L23" s="11" t="s">
        <v>3421</v>
      </c>
      <c r="M23" s="11">
        <v>0</v>
      </c>
      <c r="N23" s="12">
        <v>30</v>
      </c>
      <c r="O23" s="13">
        <f t="shared" si="0"/>
        <v>368</v>
      </c>
      <c r="P23" s="14" t="s">
        <v>3493</v>
      </c>
    </row>
    <row r="24" s="1" customFormat="1" ht="23" customHeight="1" spans="1:16">
      <c r="A24" s="3" t="s">
        <v>3526</v>
      </c>
      <c r="B24" s="4" t="s">
        <v>3344</v>
      </c>
      <c r="C24" s="4" t="s">
        <v>3527</v>
      </c>
      <c r="D24" s="4" t="s">
        <v>3528</v>
      </c>
      <c r="E24" s="4" t="s">
        <v>3529</v>
      </c>
      <c r="F24" s="4" t="s">
        <v>3418</v>
      </c>
      <c r="G24" s="4" t="s">
        <v>3530</v>
      </c>
      <c r="H24" s="4" t="s">
        <v>3418</v>
      </c>
      <c r="I24" s="4" t="s">
        <v>3531</v>
      </c>
      <c r="J24" s="8">
        <v>81</v>
      </c>
      <c r="K24" s="9">
        <v>0</v>
      </c>
      <c r="L24" s="9" t="s">
        <v>3458</v>
      </c>
      <c r="M24" s="9">
        <v>81</v>
      </c>
      <c r="N24" s="12">
        <v>30</v>
      </c>
      <c r="O24" s="13">
        <f t="shared" si="0"/>
        <v>30</v>
      </c>
      <c r="P24" s="14" t="s">
        <v>3459</v>
      </c>
    </row>
    <row r="25" s="1" customFormat="1" ht="23" customHeight="1" spans="1:16">
      <c r="A25" s="3" t="s">
        <v>3532</v>
      </c>
      <c r="B25" s="4" t="s">
        <v>3436</v>
      </c>
      <c r="C25" s="4" t="s">
        <v>3437</v>
      </c>
      <c r="D25" s="4" t="s">
        <v>3424</v>
      </c>
      <c r="E25" s="4" t="s">
        <v>3533</v>
      </c>
      <c r="F25" s="4" t="s">
        <v>3446</v>
      </c>
      <c r="G25" s="4" t="s">
        <v>3534</v>
      </c>
      <c r="H25" s="4" t="s">
        <v>3446</v>
      </c>
      <c r="I25" s="4" t="s">
        <v>3451</v>
      </c>
      <c r="J25" s="8">
        <v>38</v>
      </c>
      <c r="K25" s="9">
        <v>0</v>
      </c>
      <c r="L25" s="9" t="s">
        <v>3458</v>
      </c>
      <c r="M25" s="9">
        <v>38</v>
      </c>
      <c r="N25" s="12">
        <v>30</v>
      </c>
      <c r="O25" s="13">
        <f t="shared" si="0"/>
        <v>30</v>
      </c>
      <c r="P25" s="14" t="s">
        <v>3459</v>
      </c>
    </row>
    <row r="26" s="1" customFormat="1" ht="23" customHeight="1" spans="1:16">
      <c r="A26" s="3" t="s">
        <v>3535</v>
      </c>
      <c r="B26" s="4" t="s">
        <v>3536</v>
      </c>
      <c r="C26" s="4" t="s">
        <v>3537</v>
      </c>
      <c r="D26" s="4" t="s">
        <v>3424</v>
      </c>
      <c r="E26" s="4" t="s">
        <v>3538</v>
      </c>
      <c r="F26" s="4" t="s">
        <v>3446</v>
      </c>
      <c r="G26" s="4" t="s">
        <v>3539</v>
      </c>
      <c r="H26" s="4" t="s">
        <v>3446</v>
      </c>
      <c r="I26" s="4" t="s">
        <v>3540</v>
      </c>
      <c r="J26" s="8">
        <v>664</v>
      </c>
      <c r="K26" s="9">
        <v>0</v>
      </c>
      <c r="L26" s="9" t="s">
        <v>3421</v>
      </c>
      <c r="M26" s="9">
        <v>0</v>
      </c>
      <c r="N26" s="12">
        <v>15</v>
      </c>
      <c r="O26" s="13">
        <f t="shared" si="0"/>
        <v>679</v>
      </c>
      <c r="P26" s="14"/>
    </row>
    <row r="27" s="1" customFormat="1" ht="23" customHeight="1" spans="1:16">
      <c r="A27" s="3" t="s">
        <v>3541</v>
      </c>
      <c r="B27" s="4" t="s">
        <v>3018</v>
      </c>
      <c r="C27" s="4" t="s">
        <v>3454</v>
      </c>
      <c r="D27" s="4" t="s">
        <v>3415</v>
      </c>
      <c r="E27" s="4" t="s">
        <v>3438</v>
      </c>
      <c r="F27" s="4" t="s">
        <v>3446</v>
      </c>
      <c r="G27" s="4" t="s">
        <v>3542</v>
      </c>
      <c r="H27" s="4" t="s">
        <v>3446</v>
      </c>
      <c r="I27" s="4" t="s">
        <v>3543</v>
      </c>
      <c r="J27" s="8">
        <v>179</v>
      </c>
      <c r="K27" s="9">
        <v>0</v>
      </c>
      <c r="L27" s="9" t="s">
        <v>3421</v>
      </c>
      <c r="M27" s="9">
        <v>0</v>
      </c>
      <c r="N27" s="12">
        <v>15</v>
      </c>
      <c r="O27" s="13">
        <f t="shared" si="0"/>
        <v>194</v>
      </c>
      <c r="P27" s="14"/>
    </row>
    <row r="28" s="1" customFormat="1" ht="23" customHeight="1" spans="1:16">
      <c r="A28" s="3" t="s">
        <v>3544</v>
      </c>
      <c r="B28" s="4" t="s">
        <v>3344</v>
      </c>
      <c r="C28" s="4" t="s">
        <v>3528</v>
      </c>
      <c r="D28" s="4" t="s">
        <v>3527</v>
      </c>
      <c r="E28" s="4" t="s">
        <v>3545</v>
      </c>
      <c r="F28" s="4" t="s">
        <v>3446</v>
      </c>
      <c r="G28" s="4" t="s">
        <v>3546</v>
      </c>
      <c r="H28" s="4" t="s">
        <v>3446</v>
      </c>
      <c r="I28" s="4" t="s">
        <v>3491</v>
      </c>
      <c r="J28" s="8">
        <v>81</v>
      </c>
      <c r="K28" s="9">
        <v>0</v>
      </c>
      <c r="L28" s="9" t="s">
        <v>3421</v>
      </c>
      <c r="M28" s="9">
        <v>0</v>
      </c>
      <c r="N28" s="12">
        <v>15</v>
      </c>
      <c r="O28" s="13">
        <f t="shared" si="0"/>
        <v>96</v>
      </c>
      <c r="P28" s="14"/>
    </row>
    <row r="29" s="1" customFormat="1" ht="23" customHeight="1" spans="1:16">
      <c r="A29" s="3" t="s">
        <v>3547</v>
      </c>
      <c r="B29" s="4" t="s">
        <v>3548</v>
      </c>
      <c r="C29" s="4" t="s">
        <v>3489</v>
      </c>
      <c r="D29" s="4" t="s">
        <v>3424</v>
      </c>
      <c r="E29" s="4" t="s">
        <v>3490</v>
      </c>
      <c r="F29" s="4" t="s">
        <v>3446</v>
      </c>
      <c r="G29" s="4" t="s">
        <v>3491</v>
      </c>
      <c r="H29" s="4" t="s">
        <v>3446</v>
      </c>
      <c r="I29" s="4" t="s">
        <v>3492</v>
      </c>
      <c r="J29" s="8">
        <v>298</v>
      </c>
      <c r="K29" s="9">
        <v>0</v>
      </c>
      <c r="L29" s="9" t="s">
        <v>3421</v>
      </c>
      <c r="M29" s="9">
        <v>0</v>
      </c>
      <c r="N29" s="12">
        <v>15</v>
      </c>
      <c r="O29" s="13">
        <f t="shared" si="0"/>
        <v>313</v>
      </c>
      <c r="P29" s="14"/>
    </row>
    <row r="30" s="1" customFormat="1" ht="23" customHeight="1" spans="1:16">
      <c r="A30" s="3" t="s">
        <v>3549</v>
      </c>
      <c r="B30" s="4" t="s">
        <v>3482</v>
      </c>
      <c r="C30" s="4" t="s">
        <v>3483</v>
      </c>
      <c r="D30" s="4" t="s">
        <v>3424</v>
      </c>
      <c r="E30" s="4" t="s">
        <v>3550</v>
      </c>
      <c r="F30" s="4" t="s">
        <v>3446</v>
      </c>
      <c r="G30" s="4" t="s">
        <v>3551</v>
      </c>
      <c r="H30" s="4" t="s">
        <v>3446</v>
      </c>
      <c r="I30" s="4" t="s">
        <v>3552</v>
      </c>
      <c r="J30" s="8">
        <v>50</v>
      </c>
      <c r="K30" s="9">
        <v>0</v>
      </c>
      <c r="L30" s="9" t="s">
        <v>3421</v>
      </c>
      <c r="M30" s="9">
        <v>50</v>
      </c>
      <c r="N30" s="12">
        <v>30</v>
      </c>
      <c r="O30" s="13">
        <f t="shared" si="0"/>
        <v>30</v>
      </c>
      <c r="P30" s="14" t="s">
        <v>3459</v>
      </c>
    </row>
    <row r="31" s="1" customFormat="1" ht="23" customHeight="1" spans="1:16">
      <c r="A31" s="3" t="s">
        <v>3553</v>
      </c>
      <c r="B31" s="4" t="s">
        <v>3554</v>
      </c>
      <c r="C31" s="4" t="s">
        <v>3555</v>
      </c>
      <c r="D31" s="4" t="s">
        <v>3424</v>
      </c>
      <c r="E31" s="4" t="s">
        <v>3556</v>
      </c>
      <c r="F31" s="4" t="s">
        <v>3446</v>
      </c>
      <c r="G31" s="4" t="s">
        <v>3557</v>
      </c>
      <c r="H31" s="4" t="s">
        <v>3446</v>
      </c>
      <c r="I31" s="4" t="s">
        <v>3558</v>
      </c>
      <c r="J31" s="8">
        <v>58</v>
      </c>
      <c r="K31" s="9">
        <v>0</v>
      </c>
      <c r="L31" s="9" t="s">
        <v>3458</v>
      </c>
      <c r="M31" s="9">
        <v>58</v>
      </c>
      <c r="N31" s="12">
        <v>30</v>
      </c>
      <c r="O31" s="13">
        <f t="shared" si="0"/>
        <v>30</v>
      </c>
      <c r="P31" s="14" t="s">
        <v>3459</v>
      </c>
    </row>
    <row r="32" s="1" customFormat="1" ht="23" customHeight="1" spans="1:16">
      <c r="A32" s="3" t="s">
        <v>3559</v>
      </c>
      <c r="B32" s="4" t="s">
        <v>3560</v>
      </c>
      <c r="C32" s="4" t="s">
        <v>3561</v>
      </c>
      <c r="D32" s="4" t="s">
        <v>3437</v>
      </c>
      <c r="E32" s="4" t="s">
        <v>3562</v>
      </c>
      <c r="F32" s="4" t="s">
        <v>3563</v>
      </c>
      <c r="G32" s="4" t="s">
        <v>3564</v>
      </c>
      <c r="H32" s="4" t="s">
        <v>3563</v>
      </c>
      <c r="I32" s="4" t="s">
        <v>3565</v>
      </c>
      <c r="J32" s="8">
        <v>1031.5</v>
      </c>
      <c r="K32" s="9">
        <v>0</v>
      </c>
      <c r="L32" s="9" t="s">
        <v>3421</v>
      </c>
      <c r="M32" s="9">
        <v>0</v>
      </c>
      <c r="N32" s="12">
        <v>15</v>
      </c>
      <c r="O32" s="13">
        <f t="shared" si="0"/>
        <v>1046.5</v>
      </c>
      <c r="P32" s="14"/>
    </row>
    <row r="33" s="1" customFormat="1" spans="14:15">
      <c r="N33" s="15" t="s">
        <v>2361</v>
      </c>
      <c r="O33" s="15">
        <f>SUM(O2:O32)</f>
        <v>6199.5</v>
      </c>
    </row>
    <row r="36" s="1" customFormat="1" spans="2:2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s h e e t S t i d = " 2 0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1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3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5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4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2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高铁票明细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2023-08-26T08:45:00Z</dcterms:created>
  <dcterms:modified xsi:type="dcterms:W3CDTF">2024-10-23T21:41:27Z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9219785C40FACBE37A4DD96619C70573_43</vt:lpwstr>
  </property>
</Properties>
</file>