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15360" windowHeight="7534" tabRatio="719" activeTab="1"/>
  </bookViews>
  <sheets>
    <sheet name="明细统计" sheetId="54" r:id="rId1"/>
    <sheet name="结算总表" sheetId="44" r:id="rId2"/>
    <sheet name="京津" sheetId="46" r:id="rId3"/>
    <sheet name="华南" sheetId="47" r:id="rId4"/>
    <sheet name="东北" sheetId="48" r:id="rId5"/>
    <sheet name="华中" sheetId="49" r:id="rId6"/>
    <sheet name="华西" sheetId="50" r:id="rId7"/>
    <sheet name="华东" sheetId="51" r:id="rId8"/>
    <sheet name="上海" sheetId="52" r:id="rId9"/>
    <sheet name="华北" sheetId="53" r:id="rId10"/>
    <sheet name="市场部" sheetId="45" r:id="rId11"/>
  </sheets>
  <calcPr calcId="125725"/>
</workbook>
</file>

<file path=xl/calcChain.xml><?xml version="1.0" encoding="utf-8"?>
<calcChain xmlns="http://schemas.openxmlformats.org/spreadsheetml/2006/main">
  <c r="M66" i="44"/>
  <c r="M65" i="52"/>
  <c r="M65" i="51"/>
  <c r="M66" i="46" l="1"/>
  <c r="M65" i="53"/>
  <c r="M65" i="50"/>
  <c r="M65" i="49"/>
  <c r="M65" i="47"/>
  <c r="N74" i="44"/>
  <c r="M76" i="48"/>
  <c r="M77" i="46"/>
  <c r="M76" i="49"/>
  <c r="M76" i="50"/>
  <c r="M101"/>
  <c r="K6" i="54"/>
  <c r="M78" i="45"/>
  <c r="C3" i="54"/>
  <c r="K10"/>
  <c r="K9"/>
  <c r="K7"/>
  <c r="K4"/>
  <c r="N88" i="45"/>
  <c r="N87"/>
  <c r="N86"/>
  <c r="N85"/>
  <c r="N27"/>
  <c r="N26"/>
  <c r="N25"/>
  <c r="N24"/>
  <c r="N23"/>
  <c r="N22"/>
  <c r="J10" i="54"/>
  <c r="J3"/>
  <c r="M101" i="53"/>
  <c r="I10" i="54"/>
  <c r="I4"/>
  <c r="I3"/>
  <c r="H10"/>
  <c r="H3"/>
  <c r="M101" i="51"/>
  <c r="G7" i="54"/>
  <c r="G3"/>
  <c r="F7"/>
  <c r="F3"/>
  <c r="E10"/>
  <c r="E9"/>
  <c r="E7"/>
  <c r="E5"/>
  <c r="M101" i="48"/>
  <c r="D10" i="54"/>
  <c r="D3"/>
  <c r="M101" i="47"/>
  <c r="C10" i="54"/>
  <c r="M102" i="46"/>
  <c r="C7" i="54"/>
  <c r="N50" i="46"/>
  <c r="B10" i="54"/>
  <c r="B9"/>
  <c r="B7"/>
  <c r="B4"/>
  <c r="N49" i="44"/>
  <c r="N54"/>
  <c r="M79"/>
  <c r="M102"/>
  <c r="N104" i="45" l="1"/>
  <c r="N103"/>
  <c r="N102"/>
  <c r="N101"/>
  <c r="N105" s="1"/>
  <c r="N97"/>
  <c r="N98" s="1"/>
  <c r="N89"/>
  <c r="N81"/>
  <c r="N80"/>
  <c r="N79"/>
  <c r="N78"/>
  <c r="N77"/>
  <c r="N75"/>
  <c r="N74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33"/>
  <c r="N32"/>
  <c r="N31"/>
  <c r="N30"/>
  <c r="N29"/>
  <c r="N28"/>
  <c r="N21"/>
  <c r="N20"/>
  <c r="N19"/>
  <c r="N17"/>
  <c r="N16"/>
  <c r="N15"/>
  <c r="N14"/>
  <c r="N13"/>
  <c r="N12"/>
  <c r="N11"/>
  <c r="N10"/>
  <c r="N104" i="53"/>
  <c r="N103"/>
  <c r="N102"/>
  <c r="N101"/>
  <c r="N105" s="1"/>
  <c r="N97"/>
  <c r="N98" s="1"/>
  <c r="N88"/>
  <c r="N87"/>
  <c r="N86"/>
  <c r="N85"/>
  <c r="N89" s="1"/>
  <c r="N81"/>
  <c r="N80"/>
  <c r="N79"/>
  <c r="N78"/>
  <c r="N77"/>
  <c r="N75"/>
  <c r="N74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45" s="1"/>
  <c r="N38"/>
  <c r="N37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104" i="52"/>
  <c r="N103"/>
  <c r="N102"/>
  <c r="N101"/>
  <c r="N105" s="1"/>
  <c r="N98"/>
  <c r="N97"/>
  <c r="N88"/>
  <c r="N87"/>
  <c r="N86"/>
  <c r="N85"/>
  <c r="N89" s="1"/>
  <c r="N81"/>
  <c r="N80"/>
  <c r="N79"/>
  <c r="N78"/>
  <c r="N77"/>
  <c r="N75"/>
  <c r="N74"/>
  <c r="M76" s="1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104" i="51"/>
  <c r="N103"/>
  <c r="N102"/>
  <c r="N101"/>
  <c r="N97"/>
  <c r="N98" s="1"/>
  <c r="N88"/>
  <c r="N87"/>
  <c r="N86"/>
  <c r="N85"/>
  <c r="N89" s="1"/>
  <c r="N81"/>
  <c r="N80"/>
  <c r="N79"/>
  <c r="N78"/>
  <c r="N77"/>
  <c r="N75"/>
  <c r="N74"/>
  <c r="M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104" i="50"/>
  <c r="N103"/>
  <c r="N102"/>
  <c r="N101"/>
  <c r="N98"/>
  <c r="N97"/>
  <c r="N88"/>
  <c r="N87"/>
  <c r="N86"/>
  <c r="N85"/>
  <c r="N89" s="1"/>
  <c r="N81"/>
  <c r="N80"/>
  <c r="N79"/>
  <c r="N78"/>
  <c r="N77"/>
  <c r="N75"/>
  <c r="N74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104" i="49"/>
  <c r="N103"/>
  <c r="N102"/>
  <c r="N101"/>
  <c r="N105" s="1"/>
  <c r="N97"/>
  <c r="N98" s="1"/>
  <c r="N88"/>
  <c r="N87"/>
  <c r="N86"/>
  <c r="N85"/>
  <c r="N89" s="1"/>
  <c r="N81"/>
  <c r="N80"/>
  <c r="N79"/>
  <c r="N78"/>
  <c r="N77"/>
  <c r="N75"/>
  <c r="N74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104" i="48"/>
  <c r="N103"/>
  <c r="N102"/>
  <c r="N101"/>
  <c r="N105" s="1"/>
  <c r="N98"/>
  <c r="N97"/>
  <c r="N88"/>
  <c r="N87"/>
  <c r="N86"/>
  <c r="N85"/>
  <c r="N89" s="1"/>
  <c r="N81"/>
  <c r="N80"/>
  <c r="N79"/>
  <c r="N78"/>
  <c r="N77"/>
  <c r="N75"/>
  <c r="N74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76" i="49" l="1"/>
  <c r="N82" s="1"/>
  <c r="F6" i="54" s="1"/>
  <c r="N82" i="52"/>
  <c r="I6" i="54" s="1"/>
  <c r="N76" i="51"/>
  <c r="N82" s="1"/>
  <c r="H6" i="54" s="1"/>
  <c r="N82" i="48"/>
  <c r="E6" i="54" s="1"/>
  <c r="N45" i="45"/>
  <c r="N105" i="50"/>
  <c r="N106" s="1"/>
  <c r="G10" i="54" s="1"/>
  <c r="N34" i="50"/>
  <c r="N34" i="48"/>
  <c r="E3" i="54" s="1"/>
  <c r="N82" i="45"/>
  <c r="N68"/>
  <c r="K5" i="54" s="1"/>
  <c r="N34" i="45"/>
  <c r="K3" i="54" s="1"/>
  <c r="N106" i="45"/>
  <c r="N82" i="53"/>
  <c r="J6" i="54" s="1"/>
  <c r="N68" i="53"/>
  <c r="J5" i="54" s="1"/>
  <c r="N34" i="53"/>
  <c r="N106"/>
  <c r="N68" i="52"/>
  <c r="I5" i="54" s="1"/>
  <c r="N34" i="52"/>
  <c r="N106"/>
  <c r="N68" i="51"/>
  <c r="H5" i="54" s="1"/>
  <c r="N34" i="51"/>
  <c r="N105"/>
  <c r="N106" s="1"/>
  <c r="N76" i="50"/>
  <c r="N82" s="1"/>
  <c r="G6" i="54" s="1"/>
  <c r="N68" i="50"/>
  <c r="G5" i="54" s="1"/>
  <c r="N68" i="49"/>
  <c r="F5" i="54" s="1"/>
  <c r="N34" i="49"/>
  <c r="N106"/>
  <c r="N68" i="48"/>
  <c r="N106"/>
  <c r="M76" i="47"/>
  <c r="N104"/>
  <c r="N103"/>
  <c r="N102"/>
  <c r="N101"/>
  <c r="N97"/>
  <c r="N98" s="1"/>
  <c r="N88"/>
  <c r="N87"/>
  <c r="N86"/>
  <c r="N85"/>
  <c r="N89" s="1"/>
  <c r="N81"/>
  <c r="N80"/>
  <c r="N79"/>
  <c r="N78"/>
  <c r="N77"/>
  <c r="N75"/>
  <c r="N74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90" i="48" l="1"/>
  <c r="J93" s="1"/>
  <c r="N93" s="1"/>
  <c r="N94" s="1"/>
  <c r="N90" i="52"/>
  <c r="J93" s="1"/>
  <c r="N93" s="1"/>
  <c r="N94" s="1"/>
  <c r="N90" i="45"/>
  <c r="J93" s="1"/>
  <c r="N93" s="1"/>
  <c r="N94" s="1"/>
  <c r="N90" i="53"/>
  <c r="J93" s="1"/>
  <c r="N93" s="1"/>
  <c r="N94" s="1"/>
  <c r="N90" i="51"/>
  <c r="J93" s="1"/>
  <c r="N93" s="1"/>
  <c r="N94" s="1"/>
  <c r="N90" i="50"/>
  <c r="J93" s="1"/>
  <c r="N93" s="1"/>
  <c r="N94" s="1"/>
  <c r="N90" i="49"/>
  <c r="J93" s="1"/>
  <c r="N93" s="1"/>
  <c r="N94" s="1"/>
  <c r="N68" i="47"/>
  <c r="D5" i="54" s="1"/>
  <c r="N34" i="47"/>
  <c r="N82"/>
  <c r="D6" i="54" s="1"/>
  <c r="N105" i="47"/>
  <c r="N106" s="1"/>
  <c r="N105" i="46"/>
  <c r="N104"/>
  <c r="N103"/>
  <c r="N102"/>
  <c r="N98"/>
  <c r="N99" s="1"/>
  <c r="N89"/>
  <c r="N88"/>
  <c r="N87"/>
  <c r="N86"/>
  <c r="N82"/>
  <c r="N81"/>
  <c r="N80"/>
  <c r="N79"/>
  <c r="N78"/>
  <c r="N76"/>
  <c r="N75"/>
  <c r="N74"/>
  <c r="N73"/>
  <c r="N72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49"/>
  <c r="N48"/>
  <c r="N43"/>
  <c r="N42"/>
  <c r="N41"/>
  <c r="N40"/>
  <c r="N39"/>
  <c r="N38"/>
  <c r="N37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J59" i="44"/>
  <c r="J109" i="49" l="1"/>
  <c r="N109" s="1"/>
  <c r="N110" s="1"/>
  <c r="F11" i="54" s="1"/>
  <c r="F8"/>
  <c r="J109" i="53"/>
  <c r="N109" s="1"/>
  <c r="N110" s="1"/>
  <c r="J11" i="54" s="1"/>
  <c r="J8"/>
  <c r="J109" i="52"/>
  <c r="N109" s="1"/>
  <c r="N110" s="1"/>
  <c r="I11" i="54" s="1"/>
  <c r="I8"/>
  <c r="J109" i="51"/>
  <c r="N109" s="1"/>
  <c r="N110" s="1"/>
  <c r="H11" i="54" s="1"/>
  <c r="H8"/>
  <c r="J109" i="50"/>
  <c r="N109" s="1"/>
  <c r="N110" s="1"/>
  <c r="G11" i="54" s="1"/>
  <c r="G8"/>
  <c r="J109" i="48"/>
  <c r="N109" s="1"/>
  <c r="N110" s="1"/>
  <c r="E11" i="54" s="1"/>
  <c r="E8"/>
  <c r="J109" i="45"/>
  <c r="N109" s="1"/>
  <c r="N110" s="1"/>
  <c r="K11" i="54" s="1"/>
  <c r="K8"/>
  <c r="N90" i="47"/>
  <c r="J93" s="1"/>
  <c r="N93" s="1"/>
  <c r="N94" s="1"/>
  <c r="N90" i="46"/>
  <c r="N77"/>
  <c r="N83"/>
  <c r="C6" i="54" s="1"/>
  <c r="N69" i="46"/>
  <c r="C5" i="54" s="1"/>
  <c r="N45" i="46"/>
  <c r="N34"/>
  <c r="N106"/>
  <c r="N107" s="1"/>
  <c r="N57" i="44"/>
  <c r="N58"/>
  <c r="N59"/>
  <c r="N42"/>
  <c r="N41"/>
  <c r="N105"/>
  <c r="N104"/>
  <c r="N103"/>
  <c r="N102"/>
  <c r="N98"/>
  <c r="N99" s="1"/>
  <c r="N89"/>
  <c r="N88"/>
  <c r="N87"/>
  <c r="N86"/>
  <c r="N82"/>
  <c r="N81"/>
  <c r="N80"/>
  <c r="N79"/>
  <c r="N78"/>
  <c r="N76"/>
  <c r="N75"/>
  <c r="N73"/>
  <c r="N72"/>
  <c r="N68"/>
  <c r="N67"/>
  <c r="N66"/>
  <c r="N65"/>
  <c r="N64"/>
  <c r="N63"/>
  <c r="N62"/>
  <c r="N61"/>
  <c r="N60"/>
  <c r="N56"/>
  <c r="N55"/>
  <c r="N53"/>
  <c r="N52"/>
  <c r="N51"/>
  <c r="N50"/>
  <c r="N48"/>
  <c r="N47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6"/>
  <c r="N15"/>
  <c r="N14"/>
  <c r="N13"/>
  <c r="N12"/>
  <c r="N11"/>
  <c r="N10"/>
  <c r="J109" i="47" l="1"/>
  <c r="N109" s="1"/>
  <c r="N110" s="1"/>
  <c r="D11" i="54" s="1"/>
  <c r="D8"/>
  <c r="M77" i="44"/>
  <c r="N77" s="1"/>
  <c r="N83" s="1"/>
  <c r="B6" i="54" s="1"/>
  <c r="N91" i="46"/>
  <c r="J94" s="1"/>
  <c r="N94" s="1"/>
  <c r="N95" s="1"/>
  <c r="N44" i="44"/>
  <c r="N90"/>
  <c r="N69"/>
  <c r="B5" i="54" s="1"/>
  <c r="N33" i="44"/>
  <c r="B3" i="54" s="1"/>
  <c r="N106" i="44"/>
  <c r="N107" s="1"/>
  <c r="J110" i="46" l="1"/>
  <c r="N110" s="1"/>
  <c r="N111" s="1"/>
  <c r="C11" i="54" s="1"/>
  <c r="C8"/>
  <c r="N91" i="44"/>
  <c r="J94" s="1"/>
  <c r="N94" s="1"/>
  <c r="N95" l="1"/>
  <c r="J110" s="1"/>
  <c r="N110" s="1"/>
  <c r="N111" s="1"/>
  <c r="B11" i="54" s="1"/>
  <c r="B8"/>
</calcChain>
</file>

<file path=xl/sharedStrings.xml><?xml version="1.0" encoding="utf-8"?>
<sst xmlns="http://schemas.openxmlformats.org/spreadsheetml/2006/main" count="4293" uniqueCount="240">
  <si>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</si>
  <si>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</si>
  <si>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</si>
  <si>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</si>
  <si>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</si>
  <si>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</si>
  <si>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</si>
  <si>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</si>
  <si>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</si>
  <si>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</si>
  <si>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</si>
  <si>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</si>
  <si>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</si>
  <si>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</si>
  <si>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</si>
  <si>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</si>
  <si>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</si>
  <si>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</si>
  <si>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</si>
  <si>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</si>
  <si>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</si>
  <si>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</si>
  <si>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</si>
  <si>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</si>
  <si>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</si>
  <si>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</si>
  <si>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</si>
  <si>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</si>
  <si>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</si>
  <si>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</si>
  <si>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</si>
  <si>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</si>
  <si>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</si>
  <si>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</si>
  <si>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</si>
  <si>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</si>
  <si>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</si>
  <si>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</si>
  <si>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</si>
  <si>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</si>
  <si>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</si>
  <si>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</si>
  <si>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</si>
  <si>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</si>
  <si>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</si>
  <si>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</si>
  <si>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</si>
  <si>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D-5</t>
  </si>
  <si>
    <t>D-6</t>
  </si>
  <si>
    <t>X展架</t>
  </si>
  <si>
    <t>D-7</t>
  </si>
  <si>
    <t>摄影</t>
  </si>
  <si>
    <t>天</t>
  </si>
  <si>
    <t>D-8</t>
  </si>
  <si>
    <t>摄像</t>
  </si>
  <si>
    <t>D-9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</si>
  <si>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</si>
  <si>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</si>
  <si>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</si>
  <si>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</si>
  <si>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</si>
  <si>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</si>
  <si>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</si>
  <si>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</si>
  <si>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</si>
  <si>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</si>
  <si>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</si>
  <si>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</si>
  <si>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</si>
  <si>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</si>
  <si>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</si>
  <si>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</si>
  <si>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</si>
  <si>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</si>
  <si>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</si>
  <si>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</si>
  <si>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</si>
  <si>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</si>
  <si>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</si>
  <si>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</si>
  <si>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</si>
  <si>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</si>
  <si>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</si>
  <si>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</si>
  <si>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</si>
  <si>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</si>
  <si>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</si>
  <si>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</si>
  <si>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</si>
  <si>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</si>
  <si>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</si>
  <si>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</si>
  <si>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</si>
  <si>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</si>
  <si>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</si>
  <si>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</si>
  <si>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</si>
  <si>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</si>
  <si>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</si>
  <si>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</si>
  <si>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</si>
  <si>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</si>
  <si>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</si>
  <si>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</si>
  <si>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</si>
  <si>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</si>
  <si>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</si>
  <si>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</si>
  <si>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</si>
  <si>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</si>
  <si>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</si>
  <si>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</si>
  <si>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</si>
  <si>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</si>
  <si>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</si>
  <si>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</si>
  <si>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</si>
  <si>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</si>
  <si>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</si>
  <si>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</si>
  <si>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</si>
  <si>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</si>
  <si>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</si>
  <si>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</si>
  <si>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</si>
  <si>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</si>
  <si>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</si>
  <si>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</si>
  <si>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</si>
  <si>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</si>
  <si>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</si>
  <si>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</si>
  <si>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</si>
  <si>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</si>
  <si>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</si>
  <si>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</si>
  <si>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</si>
  <si>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</si>
  <si>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</si>
  <si>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</si>
  <si>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</si>
  <si>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</si>
  <si>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</si>
  <si>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</si>
  <si>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</si>
  <si>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</si>
  <si>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</si>
  <si>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</si>
  <si>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</si>
  <si>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</si>
  <si>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</si>
  <si>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</si>
  <si>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</si>
  <si>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</si>
  <si>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</si>
  <si>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</si>
  <si>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</si>
  <si>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</si>
  <si>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</si>
  <si>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</si>
  <si>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桌餐</t>
  </si>
  <si>
    <t>国内会议</t>
  </si>
  <si>
    <r>
      <t xml:space="preserve">从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</si>
  <si>
    <t>金额为预估，以实际情况结算</t>
  </si>
  <si>
    <t>酒店桌餐，含服务费不含酒水</t>
    <phoneticPr fontId="22" type="noConversion"/>
  </si>
  <si>
    <t>2017年11月2-5日</t>
    <phoneticPr fontId="22" type="noConversion"/>
  </si>
  <si>
    <t>合肥</t>
    <phoneticPr fontId="22" type="noConversion"/>
  </si>
  <si>
    <t>B-6</t>
  </si>
  <si>
    <t>B-7</t>
  </si>
  <si>
    <t>B-8</t>
  </si>
  <si>
    <t>日</t>
    <phoneticPr fontId="22" type="noConversion"/>
  </si>
  <si>
    <t>晚</t>
    <phoneticPr fontId="22" type="noConversion"/>
  </si>
  <si>
    <r>
      <t xml:space="preserve">从 </t>
    </r>
    <r>
      <rPr>
        <u/>
        <sz val="9"/>
        <color rgb="FFC00000"/>
        <rFont val="宋体"/>
        <family val="3"/>
        <charset val="134"/>
      </rPr>
      <t>各地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合肥</t>
    </r>
    <phoneticPr fontId="22" type="noConversion"/>
  </si>
  <si>
    <r>
      <t>各地 至</t>
    </r>
    <r>
      <rPr>
        <sz val="9"/>
        <rFont val="宋体"/>
        <family val="3"/>
        <charset val="134"/>
      </rPr>
      <t xml:space="preserve"> 合肥 往返</t>
    </r>
    <phoneticPr fontId="22" type="noConversion"/>
  </si>
  <si>
    <t>北京市内交通往返</t>
  </si>
  <si>
    <t>2017 CUA</t>
  </si>
  <si>
    <t>中国康辉旅游集团有限公司</t>
    <phoneticPr fontId="22" type="noConversion"/>
  </si>
  <si>
    <t>靳晓峰13901093966</t>
    <phoneticPr fontId="22" type="noConversion"/>
  </si>
  <si>
    <t>普通大/双床房</t>
    <phoneticPr fontId="22" type="noConversion"/>
  </si>
  <si>
    <t>单间双间同价</t>
    <phoneticPr fontId="22" type="noConversion"/>
  </si>
  <si>
    <r>
      <t>1</t>
    </r>
    <r>
      <rPr>
        <sz val="9"/>
        <color theme="1"/>
        <rFont val="宋体"/>
        <family val="3"/>
        <charset val="134"/>
      </rPr>
      <t>1月1-5日</t>
    </r>
    <phoneticPr fontId="22" type="noConversion"/>
  </si>
  <si>
    <t>提前注册-西部医生</t>
    <phoneticPr fontId="22" type="noConversion"/>
  </si>
  <si>
    <t>提前注册-医生</t>
    <phoneticPr fontId="22" type="noConversion"/>
  </si>
  <si>
    <t>现场注册</t>
    <phoneticPr fontId="22" type="noConversion"/>
  </si>
  <si>
    <t>次</t>
    <phoneticPr fontId="22" type="noConversion"/>
  </si>
  <si>
    <t>提前注册垫付服务费6%</t>
    <phoneticPr fontId="22" type="noConversion"/>
  </si>
  <si>
    <t>11月2日机场3人南站5人火车站2人，11月3日机场2人南站2人</t>
    <phoneticPr fontId="22" type="noConversion"/>
  </si>
  <si>
    <t>11月1日会场搬物料2人，2日酒店4人，3日酒店5人，
4日酒店3人，5日酒店4人</t>
    <phoneticPr fontId="22" type="noConversion"/>
  </si>
  <si>
    <t>Buick GL8商务车-酒店备车</t>
    <phoneticPr fontId="22" type="noConversion"/>
  </si>
  <si>
    <t>货车-拉运会议物料</t>
    <phoneticPr fontId="22" type="noConversion"/>
  </si>
  <si>
    <t>会场</t>
    <phoneticPr fontId="22" type="noConversion"/>
  </si>
  <si>
    <t>45座空调车-每天酒店-会场往返11月5日</t>
    <phoneticPr fontId="22" type="noConversion"/>
  </si>
  <si>
    <t>45座空调车-每天酒店-会场往返11月3日</t>
    <phoneticPr fontId="22" type="noConversion"/>
  </si>
  <si>
    <t>45座空调车-每天酒店-会场往返11月4日</t>
    <phoneticPr fontId="22" type="noConversion"/>
  </si>
  <si>
    <t>33座空调车-每天酒店-会场往返11月3日</t>
    <phoneticPr fontId="22" type="noConversion"/>
  </si>
  <si>
    <t>33座空调车-每天酒店-会场往返11月4日</t>
  </si>
  <si>
    <t>会议地酒店：皇冠假日</t>
    <phoneticPr fontId="22" type="noConversion"/>
  </si>
  <si>
    <t>会议地酒店：</t>
    <phoneticPr fontId="22" type="noConversion"/>
  </si>
  <si>
    <t>会议地酒店：贝斯特韦斯特精品酒店</t>
    <phoneticPr fontId="22" type="noConversion"/>
  </si>
  <si>
    <t>会议地酒店：皇冠假日</t>
    <phoneticPr fontId="22" type="noConversion"/>
  </si>
  <si>
    <t>总账单</t>
    <phoneticPr fontId="29" type="noConversion"/>
  </si>
  <si>
    <t>东北大区</t>
    <phoneticPr fontId="29" type="noConversion"/>
  </si>
  <si>
    <t>华北大区</t>
    <phoneticPr fontId="29" type="noConversion"/>
  </si>
  <si>
    <t>华东普药</t>
    <phoneticPr fontId="29" type="noConversion"/>
  </si>
  <si>
    <t>华东上海</t>
    <phoneticPr fontId="29" type="noConversion"/>
  </si>
  <si>
    <t>华南大区</t>
    <phoneticPr fontId="29" type="noConversion"/>
  </si>
  <si>
    <t>华西大区</t>
    <phoneticPr fontId="29" type="noConversion"/>
  </si>
  <si>
    <t>华中大区</t>
    <phoneticPr fontId="29" type="noConversion"/>
  </si>
  <si>
    <t>京津泌尿</t>
    <phoneticPr fontId="29" type="noConversion"/>
  </si>
  <si>
    <t>市场部</t>
    <phoneticPr fontId="29" type="noConversion"/>
  </si>
  <si>
    <t>餐饮</t>
    <phoneticPr fontId="29" type="noConversion"/>
  </si>
  <si>
    <t>交通</t>
    <phoneticPr fontId="29" type="noConversion"/>
  </si>
  <si>
    <t>服务费</t>
    <phoneticPr fontId="29" type="noConversion"/>
  </si>
  <si>
    <t>当地工作人员</t>
    <phoneticPr fontId="25" type="noConversion"/>
  </si>
  <si>
    <t>全陪</t>
    <phoneticPr fontId="29" type="noConversion"/>
  </si>
  <si>
    <t>机票</t>
    <phoneticPr fontId="29" type="noConversion"/>
  </si>
  <si>
    <t>总金额</t>
    <phoneticPr fontId="29" type="noConversion"/>
  </si>
  <si>
    <t>次</t>
    <phoneticPr fontId="22" type="noConversion"/>
  </si>
  <si>
    <t>会议纸笔矿泉水</t>
    <phoneticPr fontId="22" type="noConversion"/>
  </si>
  <si>
    <t>LED手举牌</t>
    <phoneticPr fontId="22" type="noConversion"/>
  </si>
  <si>
    <t>打印机墨盒</t>
    <phoneticPr fontId="22" type="noConversion"/>
  </si>
  <si>
    <t>套</t>
    <phoneticPr fontId="22" type="noConversion"/>
  </si>
  <si>
    <t>车头牌</t>
    <phoneticPr fontId="22" type="noConversion"/>
  </si>
  <si>
    <t>Buick GL8商务车-酒店备车【11月3、4日】</t>
    <phoneticPr fontId="22" type="noConversion"/>
  </si>
  <si>
    <t>4座帕萨特或别克-酒店备车【11月5日】</t>
    <phoneticPr fontId="22" type="noConversion"/>
  </si>
  <si>
    <t>33座空调车（金龙/大宇/现代）-接机</t>
    <phoneticPr fontId="22" type="noConversion"/>
  </si>
  <si>
    <t>33座空调车（金龙/大宇/现代）-接站</t>
    <phoneticPr fontId="22" type="noConversion"/>
  </si>
  <si>
    <t>Buick GL8商务车-机场、火车站-酒店</t>
    <phoneticPr fontId="22" type="noConversion"/>
  </si>
  <si>
    <t>4座帕萨特或别克-机场、火车站-酒店</t>
    <phoneticPr fontId="22" type="noConversion"/>
  </si>
  <si>
    <t>4座帕萨特或别克-会展中心-机场、火车站</t>
    <phoneticPr fontId="22" type="noConversion"/>
  </si>
  <si>
    <t>4座帕萨特或别克-会展中心-机场</t>
    <phoneticPr fontId="22" type="noConversion"/>
  </si>
  <si>
    <t>房间+会场</t>
    <phoneticPr fontId="29" type="noConversion"/>
  </si>
  <si>
    <t>其他【注册】</t>
    <phoneticPr fontId="29" type="noConversion"/>
  </si>
  <si>
    <t>安斯泰来制药（中国）有限公司会议结算单</t>
    <phoneticPr fontId="22" type="noConversion"/>
  </si>
  <si>
    <t>安斯泰来制药（中国）有限公司会议结算单</t>
    <phoneticPr fontId="26" type="noConversion"/>
  </si>
  <si>
    <t>安斯泰来制药（中国）有限公司会议结算单</t>
    <phoneticPr fontId="25" type="noConversion"/>
  </si>
  <si>
    <t>提前注册-当地医生</t>
    <phoneticPr fontId="22" type="noConversion"/>
  </si>
  <si>
    <t>高铁或动车票、出租车</t>
    <phoneticPr fontId="22" type="noConversion"/>
  </si>
  <si>
    <t>高铁或动车票、交通</t>
    <phoneticPr fontId="26" type="noConversion"/>
  </si>
  <si>
    <t>明细</t>
    <phoneticPr fontId="25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</si>
</sst>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_ "/>
    <numFmt numFmtId="179" formatCode="#,##0.00;[Red]#,##0.00"/>
    <numFmt numFmtId="180" formatCode="0.00_);[Red]\(0.00\)"/>
    <numFmt numFmtId="181" formatCode="0.0_ "/>
    <numFmt numFmtId="182" formatCode="#,##0.00_);\(#,##0.00\)"/>
  </numFmts>
  <fonts count="3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8"/>
      <color theme="1"/>
      <name val="宋体"/>
      <family val="3"/>
      <charset val="134"/>
    </font>
    <font>
      <sz val="9"/>
      <name val="宋体"/>
      <family val="2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rgb="FFC00000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370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0" fontId="9" fillId="0" borderId="49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0" fontId="9" fillId="0" borderId="61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1" xfId="4" applyFont="1" applyFill="1" applyBorder="1" applyAlignment="1">
      <alignment vertical="center"/>
    </xf>
    <xf numFmtId="0" fontId="7" fillId="0" borderId="62" xfId="2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2" borderId="64" xfId="4" applyFont="1" applyFill="1" applyBorder="1" applyAlignment="1">
      <alignment vertical="center"/>
    </xf>
    <xf numFmtId="0" fontId="9" fillId="0" borderId="65" xfId="4" applyFont="1" applyBorder="1" applyAlignment="1">
      <alignment vertical="center"/>
    </xf>
    <xf numFmtId="0" fontId="9" fillId="0" borderId="66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7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9" fillId="0" borderId="69" xfId="4" applyFont="1" applyBorder="1" applyAlignment="1">
      <alignment vertical="center"/>
    </xf>
    <xf numFmtId="0" fontId="9" fillId="0" borderId="70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1" xfId="5" applyNumberFormat="1" applyFont="1" applyFill="1" applyBorder="1" applyAlignment="1">
      <alignment vertical="center"/>
    </xf>
    <xf numFmtId="0" fontId="9" fillId="2" borderId="72" xfId="4" applyFont="1" applyFill="1" applyBorder="1" applyAlignment="1">
      <alignment vertical="center"/>
    </xf>
    <xf numFmtId="177" fontId="9" fillId="2" borderId="67" xfId="5" applyNumberFormat="1" applyFont="1" applyFill="1" applyBorder="1" applyAlignment="1">
      <alignment vertical="center"/>
    </xf>
    <xf numFmtId="0" fontId="9" fillId="2" borderId="68" xfId="4" applyFont="1" applyFill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74" xfId="4" applyFont="1" applyBorder="1" applyAlignment="1">
      <alignment vertical="center"/>
    </xf>
    <xf numFmtId="0" fontId="3" fillId="5" borderId="75" xfId="2" applyFont="1" applyFill="1" applyBorder="1" applyAlignment="1">
      <alignment horizontal="center" vertical="center"/>
    </xf>
    <xf numFmtId="0" fontId="3" fillId="5" borderId="76" xfId="2" applyFont="1" applyFill="1" applyBorder="1" applyAlignment="1">
      <alignment horizontal="center" vertical="center"/>
    </xf>
    <xf numFmtId="0" fontId="9" fillId="0" borderId="77" xfId="4" applyFont="1" applyBorder="1" applyAlignment="1">
      <alignment vertical="center"/>
    </xf>
    <xf numFmtId="0" fontId="9" fillId="0" borderId="78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79" xfId="5" applyNumberFormat="1" applyFont="1" applyFill="1" applyBorder="1" applyAlignment="1">
      <alignment vertical="center"/>
    </xf>
    <xf numFmtId="0" fontId="9" fillId="2" borderId="80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1" xfId="5" applyNumberFormat="1" applyFont="1" applyFill="1" applyBorder="1" applyAlignment="1">
      <alignment vertical="center"/>
    </xf>
    <xf numFmtId="0" fontId="9" fillId="2" borderId="82" xfId="4" applyFont="1" applyFill="1" applyBorder="1" applyAlignment="1">
      <alignment vertical="center"/>
    </xf>
    <xf numFmtId="177" fontId="9" fillId="2" borderId="83" xfId="5" applyNumberFormat="1" applyFont="1" applyFill="1" applyBorder="1" applyAlignment="1">
      <alignment vertical="center"/>
    </xf>
    <xf numFmtId="0" fontId="9" fillId="2" borderId="84" xfId="4" applyFont="1" applyFill="1" applyBorder="1" applyAlignment="1">
      <alignment vertical="center"/>
    </xf>
    <xf numFmtId="0" fontId="9" fillId="4" borderId="85" xfId="4" applyFont="1" applyFill="1" applyBorder="1" applyAlignment="1">
      <alignment vertical="center"/>
    </xf>
    <xf numFmtId="0" fontId="9" fillId="4" borderId="86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7" xfId="3" applyFont="1" applyFill="1" applyBorder="1" applyAlignment="1">
      <alignment horizontal="center" vertical="center"/>
    </xf>
    <xf numFmtId="0" fontId="9" fillId="2" borderId="88" xfId="4" applyFont="1" applyFill="1" applyBorder="1" applyAlignment="1">
      <alignment vertical="center"/>
    </xf>
    <xf numFmtId="0" fontId="9" fillId="4" borderId="73" xfId="4" applyFont="1" applyFill="1" applyBorder="1" applyAlignment="1">
      <alignment vertical="center"/>
    </xf>
    <xf numFmtId="0" fontId="9" fillId="4" borderId="74" xfId="4" applyFont="1" applyFill="1" applyBorder="1" applyAlignment="1">
      <alignment vertical="center"/>
    </xf>
    <xf numFmtId="177" fontId="9" fillId="2" borderId="87" xfId="5" applyNumberFormat="1" applyFont="1" applyFill="1" applyBorder="1" applyAlignment="1">
      <alignment vertical="center"/>
    </xf>
    <xf numFmtId="9" fontId="9" fillId="2" borderId="67" xfId="3" applyFont="1" applyFill="1" applyBorder="1" applyAlignment="1">
      <alignment horizontal="center" vertical="center"/>
    </xf>
    <xf numFmtId="0" fontId="9" fillId="0" borderId="89" xfId="4" applyFont="1" applyBorder="1" applyAlignment="1">
      <alignment vertical="center"/>
    </xf>
    <xf numFmtId="0" fontId="9" fillId="0" borderId="91" xfId="4" applyFont="1" applyBorder="1" applyAlignment="1">
      <alignment vertical="center"/>
    </xf>
    <xf numFmtId="0" fontId="19" fillId="3" borderId="92" xfId="2" applyFont="1" applyFill="1" applyBorder="1" applyAlignment="1" applyProtection="1">
      <alignment horizontal="left" vertical="center"/>
      <protection locked="0"/>
    </xf>
    <xf numFmtId="14" fontId="20" fillId="3" borderId="92" xfId="2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Border="1" applyAlignment="1">
      <alignment horizontal="left" vertical="top"/>
    </xf>
    <xf numFmtId="0" fontId="10" fillId="0" borderId="93" xfId="4" applyFont="1" applyBorder="1">
      <alignment vertical="center"/>
    </xf>
    <xf numFmtId="0" fontId="10" fillId="2" borderId="80" xfId="4" applyFont="1" applyFill="1" applyBorder="1" applyAlignment="1">
      <alignment vertical="center" wrapText="1"/>
    </xf>
    <xf numFmtId="0" fontId="10" fillId="2" borderId="94" xfId="4" applyFont="1" applyFill="1" applyBorder="1" applyAlignment="1">
      <alignment vertical="center" wrapText="1"/>
    </xf>
    <xf numFmtId="0" fontId="21" fillId="2" borderId="72" xfId="4" applyFont="1" applyFill="1" applyBorder="1" applyAlignment="1">
      <alignment vertical="center" wrapText="1"/>
    </xf>
    <xf numFmtId="0" fontId="9" fillId="2" borderId="68" xfId="4" applyFont="1" applyFill="1" applyBorder="1" applyAlignment="1">
      <alignment vertical="center" wrapText="1"/>
    </xf>
    <xf numFmtId="0" fontId="9" fillId="3" borderId="43" xfId="4" applyFont="1" applyFill="1" applyBorder="1" applyAlignment="1">
      <alignment horizontal="center" vertical="center"/>
    </xf>
    <xf numFmtId="0" fontId="3" fillId="0" borderId="22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3" fontId="9" fillId="2" borderId="61" xfId="4" applyNumberFormat="1" applyFont="1" applyFill="1" applyBorder="1" applyAlignment="1">
      <alignment vertical="center"/>
    </xf>
    <xf numFmtId="0" fontId="9" fillId="3" borderId="22" xfId="4" applyFont="1" applyFill="1" applyBorder="1" applyAlignment="1">
      <alignment vertical="center"/>
    </xf>
    <xf numFmtId="0" fontId="9" fillId="6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39" xfId="4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9" fillId="3" borderId="1" xfId="4" applyFont="1" applyFill="1" applyBorder="1" applyAlignment="1">
      <alignment vertical="center"/>
    </xf>
    <xf numFmtId="0" fontId="9" fillId="6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177" fontId="9" fillId="2" borderId="1" xfId="5" applyNumberFormat="1" applyFont="1" applyFill="1" applyBorder="1" applyAlignment="1">
      <alignment vertical="center"/>
    </xf>
    <xf numFmtId="0" fontId="9" fillId="2" borderId="1" xfId="4" applyFont="1" applyFill="1" applyBorder="1" applyAlignment="1">
      <alignment vertical="center"/>
    </xf>
    <xf numFmtId="0" fontId="23" fillId="0" borderId="22" xfId="4" applyFont="1" applyFill="1" applyBorder="1" applyAlignment="1">
      <alignment horizontal="center" vertical="center"/>
    </xf>
    <xf numFmtId="0" fontId="23" fillId="6" borderId="1" xfId="4" applyFont="1" applyFill="1" applyBorder="1" applyAlignment="1">
      <alignment horizontal="center" vertical="center"/>
    </xf>
    <xf numFmtId="0" fontId="9" fillId="0" borderId="94" xfId="4" applyFont="1" applyBorder="1" applyAlignment="1">
      <alignment vertical="center"/>
    </xf>
    <xf numFmtId="0" fontId="9" fillId="0" borderId="30" xfId="4" applyFont="1" applyFill="1" applyBorder="1" applyAlignment="1">
      <alignment vertical="center"/>
    </xf>
    <xf numFmtId="0" fontId="9" fillId="0" borderId="48" xfId="4" applyFont="1" applyFill="1" applyBorder="1" applyAlignment="1">
      <alignment horizontal="center" vertical="center"/>
    </xf>
    <xf numFmtId="0" fontId="9" fillId="6" borderId="48" xfId="4" applyFont="1" applyFill="1" applyBorder="1" applyAlignment="1">
      <alignment horizontal="center" vertical="center"/>
    </xf>
    <xf numFmtId="178" fontId="9" fillId="6" borderId="48" xfId="5" applyNumberFormat="1" applyFont="1" applyFill="1" applyBorder="1" applyAlignment="1">
      <alignment horizontal="right" vertical="center"/>
    </xf>
    <xf numFmtId="0" fontId="9" fillId="0" borderId="96" xfId="4" applyFont="1" applyBorder="1" applyAlignment="1">
      <alignment horizontal="center" vertical="center"/>
    </xf>
    <xf numFmtId="177" fontId="9" fillId="2" borderId="97" xfId="5" applyNumberFormat="1" applyFont="1" applyFill="1" applyBorder="1" applyAlignment="1">
      <alignment vertical="center"/>
    </xf>
    <xf numFmtId="176" fontId="9" fillId="6" borderId="1" xfId="5" applyNumberFormat="1" applyFont="1" applyFill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178" fontId="9" fillId="6" borderId="1" xfId="5" applyNumberFormat="1" applyFont="1" applyFill="1" applyBorder="1" applyAlignment="1">
      <alignment horizontal="right" vertical="center"/>
    </xf>
    <xf numFmtId="0" fontId="9" fillId="0" borderId="22" xfId="4" applyFont="1" applyBorder="1" applyAlignment="1">
      <alignment vertical="center"/>
    </xf>
    <xf numFmtId="0" fontId="9" fillId="0" borderId="48" xfId="4" applyFont="1" applyBorder="1" applyAlignment="1">
      <alignment vertical="center"/>
    </xf>
    <xf numFmtId="0" fontId="9" fillId="0" borderId="14" xfId="4" applyFont="1" applyBorder="1" applyAlignment="1">
      <alignment vertical="center"/>
    </xf>
    <xf numFmtId="0" fontId="9" fillId="0" borderId="95" xfId="4" applyFont="1" applyBorder="1" applyAlignment="1">
      <alignment vertical="center"/>
    </xf>
    <xf numFmtId="0" fontId="23" fillId="2" borderId="88" xfId="4" applyFont="1" applyFill="1" applyBorder="1" applyAlignment="1">
      <alignment vertical="center"/>
    </xf>
    <xf numFmtId="0" fontId="24" fillId="0" borderId="49" xfId="2" applyFont="1" applyBorder="1" applyAlignment="1">
      <alignment horizontal="center" vertical="center"/>
    </xf>
    <xf numFmtId="179" fontId="9" fillId="2" borderId="60" xfId="5" applyNumberFormat="1" applyFont="1" applyFill="1" applyBorder="1" applyAlignment="1">
      <alignment vertical="center"/>
    </xf>
    <xf numFmtId="0" fontId="23" fillId="2" borderId="61" xfId="4" applyFont="1" applyFill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179" fontId="9" fillId="2" borderId="71" xfId="5" applyNumberFormat="1" applyFont="1" applyFill="1" applyBorder="1" applyAlignment="1">
      <alignment vertical="center"/>
    </xf>
    <xf numFmtId="0" fontId="23" fillId="2" borderId="72" xfId="4" applyFont="1" applyFill="1" applyBorder="1" applyAlignment="1">
      <alignment vertical="center"/>
    </xf>
    <xf numFmtId="0" fontId="9" fillId="0" borderId="3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9" fillId="3" borderId="45" xfId="4" applyFont="1" applyFill="1" applyBorder="1" applyAlignment="1">
      <alignment horizontal="center" vertical="center"/>
    </xf>
    <xf numFmtId="180" fontId="9" fillId="0" borderId="0" xfId="4" applyNumberFormat="1" applyFont="1" applyBorder="1" applyAlignment="1">
      <alignment vertical="center"/>
    </xf>
    <xf numFmtId="180" fontId="3" fillId="5" borderId="1" xfId="2" applyNumberFormat="1" applyFont="1" applyFill="1" applyBorder="1" applyAlignment="1">
      <alignment horizontal="center" vertical="center"/>
    </xf>
    <xf numFmtId="180" fontId="9" fillId="0" borderId="0" xfId="4" applyNumberFormat="1" applyFont="1" applyFill="1" applyBorder="1" applyAlignment="1">
      <alignment vertical="center"/>
    </xf>
    <xf numFmtId="180" fontId="9" fillId="8" borderId="1" xfId="4" applyNumberFormat="1" applyFont="1" applyFill="1" applyBorder="1" applyAlignment="1">
      <alignment vertical="center"/>
    </xf>
    <xf numFmtId="180" fontId="9" fillId="0" borderId="48" xfId="4" applyNumberFormat="1" applyFont="1" applyBorder="1" applyAlignment="1">
      <alignment vertical="center"/>
    </xf>
    <xf numFmtId="180" fontId="9" fillId="0" borderId="43" xfId="4" applyNumberFormat="1" applyFont="1" applyBorder="1" applyAlignment="1">
      <alignment vertical="center"/>
    </xf>
    <xf numFmtId="180" fontId="9" fillId="0" borderId="45" xfId="4" applyNumberFormat="1" applyFont="1" applyBorder="1" applyAlignment="1">
      <alignment vertical="center"/>
    </xf>
    <xf numFmtId="180" fontId="9" fillId="7" borderId="10" xfId="4" applyNumberFormat="1" applyFont="1" applyFill="1" applyBorder="1" applyAlignment="1">
      <alignment vertical="center"/>
    </xf>
    <xf numFmtId="180" fontId="3" fillId="5" borderId="25" xfId="2" applyNumberFormat="1" applyFont="1" applyFill="1" applyBorder="1" applyAlignment="1">
      <alignment horizontal="center" vertical="center"/>
    </xf>
    <xf numFmtId="180" fontId="9" fillId="0" borderId="30" xfId="4" applyNumberFormat="1" applyFont="1" applyBorder="1" applyAlignment="1">
      <alignment vertical="center"/>
    </xf>
    <xf numFmtId="180" fontId="9" fillId="8" borderId="21" xfId="4" applyNumberFormat="1" applyFont="1" applyFill="1" applyBorder="1" applyAlignment="1">
      <alignment vertical="center"/>
    </xf>
    <xf numFmtId="180" fontId="9" fillId="8" borderId="43" xfId="4" applyNumberFormat="1" applyFont="1" applyFill="1" applyBorder="1" applyAlignment="1">
      <alignment vertical="center"/>
    </xf>
    <xf numFmtId="180" fontId="9" fillId="0" borderId="22" xfId="4" applyNumberFormat="1" applyFont="1" applyBorder="1" applyAlignment="1">
      <alignment vertical="center"/>
    </xf>
    <xf numFmtId="180" fontId="9" fillId="0" borderId="1" xfId="4" applyNumberFormat="1" applyFont="1" applyBorder="1" applyAlignment="1">
      <alignment vertical="center"/>
    </xf>
    <xf numFmtId="180" fontId="9" fillId="0" borderId="9" xfId="4" applyNumberFormat="1" applyFont="1" applyBorder="1" applyAlignment="1">
      <alignment vertical="center"/>
    </xf>
    <xf numFmtId="180" fontId="3" fillId="5" borderId="6" xfId="2" applyNumberFormat="1" applyFont="1" applyFill="1" applyBorder="1" applyAlignment="1">
      <alignment horizontal="center" vertical="center"/>
    </xf>
    <xf numFmtId="180" fontId="9" fillId="0" borderId="19" xfId="4" applyNumberFormat="1" applyFont="1" applyBorder="1" applyAlignment="1">
      <alignment vertical="center"/>
    </xf>
    <xf numFmtId="180" fontId="9" fillId="0" borderId="25" xfId="4" applyNumberFormat="1" applyFont="1" applyBorder="1" applyAlignment="1">
      <alignment vertical="center"/>
    </xf>
    <xf numFmtId="180" fontId="9" fillId="8" borderId="22" xfId="4" applyNumberFormat="1" applyFont="1" applyFill="1" applyBorder="1" applyAlignment="1">
      <alignment vertical="center"/>
    </xf>
    <xf numFmtId="180" fontId="9" fillId="8" borderId="25" xfId="4" applyNumberFormat="1" applyFont="1" applyFill="1" applyBorder="1" applyAlignment="1">
      <alignment vertical="center"/>
    </xf>
    <xf numFmtId="180" fontId="9" fillId="0" borderId="41" xfId="4" applyNumberFormat="1" applyFont="1" applyBorder="1" applyAlignment="1">
      <alignment vertical="center"/>
    </xf>
    <xf numFmtId="180" fontId="9" fillId="0" borderId="47" xfId="4" applyNumberFormat="1" applyFont="1" applyBorder="1" applyAlignment="1">
      <alignment vertical="center"/>
    </xf>
    <xf numFmtId="180" fontId="9" fillId="7" borderId="9" xfId="4" applyNumberFormat="1" applyFont="1" applyFill="1" applyBorder="1" applyAlignment="1">
      <alignment vertical="center"/>
    </xf>
    <xf numFmtId="180" fontId="9" fillId="0" borderId="21" xfId="4" applyNumberFormat="1" applyFont="1" applyBorder="1" applyAlignment="1">
      <alignment vertical="center"/>
    </xf>
    <xf numFmtId="180" fontId="9" fillId="4" borderId="0" xfId="4" applyNumberFormat="1" applyFont="1" applyFill="1" applyBorder="1" applyAlignment="1">
      <alignment vertical="center"/>
    </xf>
    <xf numFmtId="180" fontId="9" fillId="4" borderId="9" xfId="4" applyNumberFormat="1" applyFont="1" applyFill="1" applyBorder="1" applyAlignment="1">
      <alignment vertical="center"/>
    </xf>
    <xf numFmtId="180" fontId="9" fillId="0" borderId="90" xfId="4" applyNumberFormat="1" applyFont="1" applyBorder="1" applyAlignment="1">
      <alignment vertical="center"/>
    </xf>
    <xf numFmtId="180" fontId="9" fillId="0" borderId="0" xfId="4" applyNumberFormat="1" applyFont="1" applyBorder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180" fontId="9" fillId="7" borderId="1" xfId="4" applyNumberFormat="1" applyFont="1" applyFill="1" applyBorder="1" applyAlignment="1">
      <alignment vertical="center"/>
    </xf>
    <xf numFmtId="180" fontId="9" fillId="7" borderId="21" xfId="4" applyNumberFormat="1" applyFont="1" applyFill="1" applyBorder="1" applyAlignment="1">
      <alignment vertical="center"/>
    </xf>
    <xf numFmtId="180" fontId="9" fillId="7" borderId="22" xfId="4" applyNumberFormat="1" applyFont="1" applyFill="1" applyBorder="1" applyAlignment="1">
      <alignment vertical="center"/>
    </xf>
    <xf numFmtId="180" fontId="9" fillId="7" borderId="43" xfId="4" applyNumberFormat="1" applyFont="1" applyFill="1" applyBorder="1" applyAlignment="1">
      <alignment vertical="center"/>
    </xf>
    <xf numFmtId="180" fontId="9" fillId="7" borderId="25" xfId="4" applyNumberFormat="1" applyFont="1" applyFill="1" applyBorder="1" applyAlignment="1">
      <alignment vertical="center"/>
    </xf>
    <xf numFmtId="181" fontId="23" fillId="6" borderId="1" xfId="5" applyNumberFormat="1" applyFont="1" applyFill="1" applyBorder="1" applyAlignment="1">
      <alignment horizontal="right" vertical="center"/>
    </xf>
    <xf numFmtId="180" fontId="9" fillId="7" borderId="41" xfId="4" applyNumberFormat="1" applyFont="1" applyFill="1" applyBorder="1" applyAlignment="1">
      <alignment vertical="center"/>
    </xf>
    <xf numFmtId="0" fontId="28" fillId="9" borderId="6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98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182" fontId="27" fillId="8" borderId="1" xfId="0" applyNumberFormat="1" applyFont="1" applyFill="1" applyBorder="1" applyAlignment="1">
      <alignment horizontal="right" vertical="center"/>
    </xf>
    <xf numFmtId="182" fontId="27" fillId="0" borderId="1" xfId="0" applyNumberFormat="1" applyFont="1" applyBorder="1" applyAlignment="1">
      <alignment horizontal="right" vertical="center"/>
    </xf>
    <xf numFmtId="182" fontId="27" fillId="0" borderId="3" xfId="0" applyNumberFormat="1" applyFont="1" applyBorder="1" applyAlignment="1">
      <alignment horizontal="right" vertical="center"/>
    </xf>
    <xf numFmtId="182" fontId="27" fillId="8" borderId="99" xfId="0" applyNumberFormat="1" applyFont="1" applyFill="1" applyBorder="1" applyAlignment="1">
      <alignment horizontal="right" vertical="center"/>
    </xf>
    <xf numFmtId="182" fontId="27" fillId="0" borderId="99" xfId="0" applyNumberFormat="1" applyFont="1" applyBorder="1" applyAlignment="1">
      <alignment horizontal="right" vertical="center"/>
    </xf>
    <xf numFmtId="182" fontId="27" fillId="0" borderId="100" xfId="0" applyNumberFormat="1" applyFont="1" applyBorder="1" applyAlignment="1">
      <alignment horizontal="right" vertical="center"/>
    </xf>
    <xf numFmtId="179" fontId="9" fillId="2" borderId="81" xfId="5" applyNumberFormat="1" applyFont="1" applyFill="1" applyBorder="1" applyAlignment="1">
      <alignment vertical="center"/>
    </xf>
    <xf numFmtId="0" fontId="30" fillId="0" borderId="49" xfId="2" applyFont="1" applyBorder="1" applyAlignment="1">
      <alignment horizontal="center" vertical="center"/>
    </xf>
    <xf numFmtId="0" fontId="24" fillId="0" borderId="43" xfId="2" applyFont="1" applyBorder="1" applyAlignment="1">
      <alignment horizontal="left" vertical="center"/>
    </xf>
    <xf numFmtId="180" fontId="9" fillId="7" borderId="48" xfId="4" applyNumberFormat="1" applyFont="1" applyFill="1" applyBorder="1" applyAlignment="1">
      <alignment vertical="center"/>
    </xf>
    <xf numFmtId="0" fontId="28" fillId="9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2" borderId="0" xfId="4" applyFont="1" applyFill="1" applyBorder="1" applyAlignment="1">
      <alignment horizontal="left" vertical="center"/>
    </xf>
    <xf numFmtId="14" fontId="17" fillId="2" borderId="0" xfId="4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8" fillId="3" borderId="9" xfId="2" applyFont="1" applyFill="1" applyBorder="1" applyAlignment="1" applyProtection="1">
      <alignment horizontal="left" vertical="top" wrapText="1"/>
      <protection locked="0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23" fillId="3" borderId="1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9" fontId="9" fillId="0" borderId="4" xfId="3" applyNumberFormat="1" applyFont="1" applyBorder="1" applyAlignment="1">
      <alignment horizontal="center" vertical="center"/>
    </xf>
    <xf numFmtId="179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23" fillId="3" borderId="1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23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24" fillId="3" borderId="49" xfId="2" applyFont="1" applyFill="1" applyBorder="1" applyAlignment="1">
      <alignment horizontal="left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23" fillId="3" borderId="21" xfId="4" applyFont="1" applyFill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0" borderId="21" xfId="2" applyFont="1" applyBorder="1" applyAlignment="1">
      <alignment horizontal="left" vertical="center" wrapText="1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23" fillId="0" borderId="57" xfId="4" applyFont="1" applyFill="1" applyBorder="1" applyAlignment="1">
      <alignment horizontal="left" vertical="center"/>
    </xf>
    <xf numFmtId="0" fontId="9" fillId="0" borderId="58" xfId="4" applyFont="1" applyFill="1" applyBorder="1" applyAlignment="1">
      <alignment horizontal="left" vertical="center"/>
    </xf>
    <xf numFmtId="0" fontId="9" fillId="0" borderId="59" xfId="4" applyFont="1" applyFill="1" applyBorder="1" applyAlignment="1">
      <alignment horizontal="left" vertical="center"/>
    </xf>
    <xf numFmtId="0" fontId="23" fillId="0" borderId="49" xfId="4" applyFont="1" applyFill="1" applyBorder="1" applyAlignment="1">
      <alignment horizontal="left" vertical="center"/>
    </xf>
    <xf numFmtId="0" fontId="9" fillId="8" borderId="49" xfId="4" applyFont="1" applyFill="1" applyBorder="1" applyAlignment="1">
      <alignment horizontal="left" vertical="center"/>
    </xf>
    <xf numFmtId="0" fontId="9" fillId="8" borderId="50" xfId="4" applyFont="1" applyFill="1" applyBorder="1" applyAlignment="1">
      <alignment horizontal="left" vertical="center"/>
    </xf>
    <xf numFmtId="0" fontId="9" fillId="8" borderId="51" xfId="4" applyFont="1" applyFill="1" applyBorder="1" applyAlignment="1">
      <alignment horizontal="left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23" fillId="0" borderId="39" xfId="4" applyFont="1" applyFill="1" applyBorder="1" applyAlignment="1">
      <alignment horizontal="left" vertical="center"/>
    </xf>
    <xf numFmtId="0" fontId="9" fillId="0" borderId="3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28" xfId="4" applyFont="1" applyBorder="1" applyAlignment="1">
      <alignment horizontal="center" vertical="center"/>
    </xf>
    <xf numFmtId="0" fontId="23" fillId="6" borderId="1" xfId="4" applyFont="1" applyFill="1" applyBorder="1" applyAlignment="1">
      <alignment horizontal="left" vertical="center" wrapText="1"/>
    </xf>
    <xf numFmtId="0" fontId="9" fillId="6" borderId="1" xfId="4" applyFont="1" applyFill="1" applyBorder="1" applyAlignment="1">
      <alignment horizontal="left" vertical="center" wrapText="1"/>
    </xf>
    <xf numFmtId="0" fontId="3" fillId="0" borderId="45" xfId="2" applyFont="1" applyBorder="1" applyAlignment="1">
      <alignment horizontal="left" vertical="center"/>
    </xf>
    <xf numFmtId="0" fontId="3" fillId="0" borderId="48" xfId="2" applyFont="1" applyBorder="1" applyAlignment="1">
      <alignment horizontal="left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30" fillId="6" borderId="43" xfId="2" applyFont="1" applyFill="1" applyBorder="1" applyAlignment="1">
      <alignment vertical="center"/>
    </xf>
    <xf numFmtId="0" fontId="7" fillId="6" borderId="43" xfId="2" applyFont="1" applyFill="1" applyBorder="1" applyAlignment="1">
      <alignment vertical="center"/>
    </xf>
    <xf numFmtId="0" fontId="9" fillId="0" borderId="42" xfId="4" applyFont="1" applyBorder="1" applyAlignment="1">
      <alignment horizontal="center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9" fillId="0" borderId="43" xfId="4" applyFont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24" fillId="0" borderId="21" xfId="2" applyFont="1" applyBorder="1" applyAlignment="1">
      <alignment horizontal="left" vertical="center"/>
    </xf>
    <xf numFmtId="0" fontId="9" fillId="7" borderId="49" xfId="4" applyFont="1" applyFill="1" applyBorder="1" applyAlignment="1">
      <alignment horizontal="left" vertical="center"/>
    </xf>
    <xf numFmtId="0" fontId="9" fillId="7" borderId="50" xfId="4" applyFont="1" applyFill="1" applyBorder="1" applyAlignment="1">
      <alignment horizontal="left" vertical="center"/>
    </xf>
    <xf numFmtId="0" fontId="9" fillId="7" borderId="51" xfId="4" applyFont="1" applyFill="1" applyBorder="1" applyAlignment="1">
      <alignment horizontal="left" vertical="center"/>
    </xf>
    <xf numFmtId="0" fontId="23" fillId="7" borderId="38" xfId="4" applyFont="1" applyFill="1" applyBorder="1" applyAlignment="1">
      <alignment horizontal="left" vertical="center"/>
    </xf>
    <xf numFmtId="0" fontId="9" fillId="7" borderId="28" xfId="4" applyFont="1" applyFill="1" applyBorder="1" applyAlignment="1">
      <alignment horizontal="left" vertical="center"/>
    </xf>
    <xf numFmtId="0" fontId="9" fillId="7" borderId="29" xfId="4" applyFont="1" applyFill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1" name="图片 5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666750" cy="3989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668111</xdr:colOff>
      <xdr:row>0</xdr:row>
      <xdr:rowOff>398980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684439" cy="398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1"/>
  <sheetViews>
    <sheetView workbookViewId="0">
      <selection activeCell="M12" sqref="M12"/>
    </sheetView>
  </sheetViews>
  <sheetFormatPr defaultColWidth="15.69140625" defaultRowHeight="25" customHeight="1"/>
  <cols>
    <col min="1" max="11" width="14.69140625" customWidth="1"/>
  </cols>
  <sheetData>
    <row r="1" spans="1:11" ht="25" customHeight="1" thickBot="1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30" customHeight="1">
      <c r="A2" s="257" t="s">
        <v>239</v>
      </c>
      <c r="B2" s="242" t="s">
        <v>200</v>
      </c>
      <c r="C2" s="242" t="s">
        <v>208</v>
      </c>
      <c r="D2" s="242" t="s">
        <v>205</v>
      </c>
      <c r="E2" s="242" t="s">
        <v>201</v>
      </c>
      <c r="F2" s="242" t="s">
        <v>207</v>
      </c>
      <c r="G2" s="242" t="s">
        <v>206</v>
      </c>
      <c r="H2" s="242" t="s">
        <v>203</v>
      </c>
      <c r="I2" s="242" t="s">
        <v>204</v>
      </c>
      <c r="J2" s="242" t="s">
        <v>202</v>
      </c>
      <c r="K2" s="243" t="s">
        <v>209</v>
      </c>
    </row>
    <row r="3" spans="1:11" ht="30" customHeight="1">
      <c r="A3" s="244" t="s">
        <v>231</v>
      </c>
      <c r="B3" s="247">
        <f>结算总表!N33</f>
        <v>491280</v>
      </c>
      <c r="C3" s="248">
        <f>京津!N34</f>
        <v>129340</v>
      </c>
      <c r="D3" s="248">
        <f>华南!N34</f>
        <v>91350</v>
      </c>
      <c r="E3" s="248">
        <f>东北!N34</f>
        <v>25520</v>
      </c>
      <c r="F3" s="248">
        <f>华中!N34</f>
        <v>87150</v>
      </c>
      <c r="G3" s="248">
        <f>华西!N34</f>
        <v>78120</v>
      </c>
      <c r="H3" s="248">
        <f>华东!N34</f>
        <v>47670</v>
      </c>
      <c r="I3" s="248">
        <f>上海!N34</f>
        <v>12390</v>
      </c>
      <c r="J3" s="248">
        <f>华北!N34</f>
        <v>18900</v>
      </c>
      <c r="K3" s="249">
        <f>市场部!N34</f>
        <v>840</v>
      </c>
    </row>
    <row r="4" spans="1:11" ht="30" customHeight="1">
      <c r="A4" s="244" t="s">
        <v>210</v>
      </c>
      <c r="B4" s="247">
        <f>结算总表!N44</f>
        <v>1574</v>
      </c>
      <c r="C4" s="248">
        <v>0</v>
      </c>
      <c r="D4" s="248">
        <v>0</v>
      </c>
      <c r="E4" s="248">
        <v>0</v>
      </c>
      <c r="F4" s="248">
        <v>0</v>
      </c>
      <c r="G4" s="248">
        <v>0</v>
      </c>
      <c r="H4" s="248">
        <v>0</v>
      </c>
      <c r="I4" s="248">
        <f>0</f>
        <v>0</v>
      </c>
      <c r="J4" s="248">
        <v>0</v>
      </c>
      <c r="K4" s="249">
        <f>市场部!N45</f>
        <v>1574</v>
      </c>
    </row>
    <row r="5" spans="1:11" ht="30" customHeight="1">
      <c r="A5" s="244" t="s">
        <v>211</v>
      </c>
      <c r="B5" s="247">
        <f>结算总表!N69</f>
        <v>375430.95</v>
      </c>
      <c r="C5" s="248">
        <f>京津!N69</f>
        <v>151267.12</v>
      </c>
      <c r="D5" s="248">
        <f>华南!N68</f>
        <v>34590.699999999997</v>
      </c>
      <c r="E5" s="248">
        <f>东北!N68</f>
        <v>7130</v>
      </c>
      <c r="F5" s="248">
        <f>华中!N68</f>
        <v>67819.5</v>
      </c>
      <c r="G5" s="248">
        <f>华西!N68</f>
        <v>36469.1</v>
      </c>
      <c r="H5" s="248">
        <f>华东!N68</f>
        <v>39980.630000000005</v>
      </c>
      <c r="I5" s="248">
        <f>上海!N68</f>
        <v>14360.4</v>
      </c>
      <c r="J5" s="248">
        <f>华北!N68</f>
        <v>19033.5</v>
      </c>
      <c r="K5" s="249">
        <f>市场部!N68</f>
        <v>4780</v>
      </c>
    </row>
    <row r="6" spans="1:11" ht="30" customHeight="1">
      <c r="A6" s="244" t="s">
        <v>232</v>
      </c>
      <c r="B6" s="247">
        <f>结算总表!N83</f>
        <v>341520</v>
      </c>
      <c r="C6" s="248">
        <f>京津!N83</f>
        <v>99280</v>
      </c>
      <c r="D6" s="248">
        <f>华南!N82</f>
        <v>30136</v>
      </c>
      <c r="E6" s="248">
        <f>东北!N82</f>
        <v>14416</v>
      </c>
      <c r="F6" s="248">
        <f>华中!N82</f>
        <v>56180</v>
      </c>
      <c r="G6" s="248">
        <f>华西!N82</f>
        <v>56530</v>
      </c>
      <c r="H6" s="248">
        <f>华东!N82</f>
        <v>45792</v>
      </c>
      <c r="I6" s="248">
        <f>上海!N82</f>
        <v>18264</v>
      </c>
      <c r="J6" s="248">
        <f>华北!N82</f>
        <v>18656</v>
      </c>
      <c r="K6" s="249">
        <f>市场部!N82</f>
        <v>2266</v>
      </c>
    </row>
    <row r="7" spans="1:11" ht="30" customHeight="1">
      <c r="A7" s="246" t="s">
        <v>213</v>
      </c>
      <c r="B7" s="247">
        <f>结算总表!N90</f>
        <v>15300</v>
      </c>
      <c r="C7" s="248">
        <f>京津!N90</f>
        <v>0</v>
      </c>
      <c r="D7" s="248">
        <v>0</v>
      </c>
      <c r="E7" s="248">
        <f>0</f>
        <v>0</v>
      </c>
      <c r="F7" s="248">
        <f>0</f>
        <v>0</v>
      </c>
      <c r="G7" s="248">
        <f>0</f>
        <v>0</v>
      </c>
      <c r="H7" s="248">
        <v>0</v>
      </c>
      <c r="I7" s="248">
        <v>0</v>
      </c>
      <c r="J7" s="248">
        <v>0</v>
      </c>
      <c r="K7" s="249">
        <f>市场部!N89</f>
        <v>15300</v>
      </c>
    </row>
    <row r="8" spans="1:11" ht="30" customHeight="1">
      <c r="A8" s="244" t="s">
        <v>212</v>
      </c>
      <c r="B8" s="247">
        <f>结算总表!N94</f>
        <v>98008.395999999993</v>
      </c>
      <c r="C8" s="248">
        <f>京津!N95</f>
        <v>30390.9696</v>
      </c>
      <c r="D8" s="248">
        <f>华南!N94</f>
        <v>12486.136</v>
      </c>
      <c r="E8" s="248">
        <f>东北!N94</f>
        <v>3765.28</v>
      </c>
      <c r="F8" s="248">
        <f>华中!N94</f>
        <v>16891.96</v>
      </c>
      <c r="G8" s="248">
        <f>华西!N94</f>
        <v>13689.528</v>
      </c>
      <c r="H8" s="248">
        <f>华东!N94</f>
        <v>10675.410400000001</v>
      </c>
      <c r="I8" s="248">
        <f>上海!N94</f>
        <v>3601.152</v>
      </c>
      <c r="J8" s="248">
        <f>华北!N94</f>
        <v>4527.16</v>
      </c>
      <c r="K8" s="249">
        <f>市场部!N94</f>
        <v>1980.8</v>
      </c>
    </row>
    <row r="9" spans="1:11" ht="30" customHeight="1">
      <c r="A9" s="244" t="s">
        <v>214</v>
      </c>
      <c r="B9" s="247">
        <f>结算总表!N98</f>
        <v>35000</v>
      </c>
      <c r="C9" s="248">
        <v>0</v>
      </c>
      <c r="D9" s="248">
        <v>0</v>
      </c>
      <c r="E9" s="248">
        <f>0</f>
        <v>0</v>
      </c>
      <c r="F9" s="248">
        <v>0</v>
      </c>
      <c r="G9" s="248">
        <v>0</v>
      </c>
      <c r="H9" s="248">
        <v>0</v>
      </c>
      <c r="I9" s="248">
        <v>0</v>
      </c>
      <c r="J9" s="248">
        <v>0</v>
      </c>
      <c r="K9" s="249">
        <f>市场部!N98</f>
        <v>35000</v>
      </c>
    </row>
    <row r="10" spans="1:11" ht="30" customHeight="1">
      <c r="A10" s="244" t="s">
        <v>215</v>
      </c>
      <c r="B10" s="247">
        <f>结算总表!N107</f>
        <v>449623.84</v>
      </c>
      <c r="C10" s="248">
        <f>京津!N107</f>
        <v>90981.96</v>
      </c>
      <c r="D10" s="248">
        <f>华南!N106</f>
        <v>105096.05</v>
      </c>
      <c r="E10" s="248">
        <f>东北!N106</f>
        <v>42288.71</v>
      </c>
      <c r="F10" s="248">
        <v>0</v>
      </c>
      <c r="G10" s="248">
        <f>华西!N106</f>
        <v>194964.58</v>
      </c>
      <c r="H10" s="248">
        <f>华东!N106</f>
        <v>2199.0500000000002</v>
      </c>
      <c r="I10" s="248">
        <f>上海!N106</f>
        <v>0</v>
      </c>
      <c r="J10" s="248">
        <f>华北!N106</f>
        <v>11260.99</v>
      </c>
      <c r="K10" s="249">
        <f>市场部!N106</f>
        <v>2832.5</v>
      </c>
    </row>
    <row r="11" spans="1:11" ht="30" customHeight="1" thickBot="1">
      <c r="A11" s="245" t="s">
        <v>216</v>
      </c>
      <c r="B11" s="250">
        <f>结算总表!N111</f>
        <v>1916201.41716</v>
      </c>
      <c r="C11" s="251">
        <f>京津!N111</f>
        <v>531335.65257600008</v>
      </c>
      <c r="D11" s="251">
        <f>华南!N110</f>
        <v>290078.41915999999</v>
      </c>
      <c r="E11" s="251">
        <f>东北!N110</f>
        <v>98707.189399999988</v>
      </c>
      <c r="F11" s="251">
        <f>华中!N110</f>
        <v>241723.94759999998</v>
      </c>
      <c r="G11" s="251">
        <f>华西!N110</f>
        <v>402559.60047999996</v>
      </c>
      <c r="H11" s="251">
        <f>华东!N110</f>
        <v>155096.11582399998</v>
      </c>
      <c r="I11" s="251">
        <f>上海!N110</f>
        <v>51532.485120000005</v>
      </c>
      <c r="J11" s="251">
        <f>华北!N110</f>
        <v>76720.309000000008</v>
      </c>
      <c r="K11" s="252">
        <f>市场部!N110</f>
        <v>68447.698000000004</v>
      </c>
    </row>
  </sheetData>
  <mergeCells count="1">
    <mergeCell ref="A1:K1"/>
  </mergeCells>
  <phoneticPr fontId="25" type="noConversion"/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12"/>
  <sheetViews>
    <sheetView topLeftCell="A43" workbookViewId="0">
      <selection activeCell="O51" sqref="O5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2" customWidth="1"/>
    <col min="11" max="11" width="5.3046875" style="232" customWidth="1"/>
    <col min="12" max="12" width="7.4609375" style="232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233" t="s">
        <v>78</v>
      </c>
      <c r="C8" s="350" t="s">
        <v>75</v>
      </c>
      <c r="D8" s="351"/>
      <c r="E8" s="351"/>
      <c r="F8" s="351"/>
      <c r="G8" s="351"/>
      <c r="H8" s="351"/>
      <c r="I8" s="351"/>
      <c r="J8" s="233" t="s">
        <v>149</v>
      </c>
      <c r="K8" s="233" t="s">
        <v>150</v>
      </c>
      <c r="L8" s="233" t="s">
        <v>151</v>
      </c>
      <c r="M8" s="233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4" t="s">
        <v>198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0">
        <v>15</v>
      </c>
      <c r="K10" s="149">
        <v>1</v>
      </c>
      <c r="L10" s="234" t="s">
        <v>79</v>
      </c>
      <c r="M10" s="151">
        <v>420</v>
      </c>
      <c r="N10" s="195">
        <f>J10*K10*M10</f>
        <v>6300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0">
        <v>17</v>
      </c>
      <c r="K11" s="149">
        <v>1</v>
      </c>
      <c r="L11" s="234" t="s">
        <v>79</v>
      </c>
      <c r="M11" s="151">
        <v>420</v>
      </c>
      <c r="N11" s="195">
        <f t="shared" ref="N11:N14" si="0">J11*K11*M11</f>
        <v>7140</v>
      </c>
      <c r="O11" s="163" t="s">
        <v>179</v>
      </c>
    </row>
    <row r="12" spans="1:17" ht="18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0">
        <v>13</v>
      </c>
      <c r="K12" s="149">
        <v>1</v>
      </c>
      <c r="L12" s="234" t="s">
        <v>79</v>
      </c>
      <c r="M12" s="151">
        <v>420</v>
      </c>
      <c r="N12" s="195">
        <f t="shared" si="0"/>
        <v>5460</v>
      </c>
      <c r="O12" s="163" t="s">
        <v>179</v>
      </c>
    </row>
    <row r="13" spans="1:17" ht="18" hidden="1" customHeight="1">
      <c r="A13" s="352"/>
      <c r="B13" s="345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0"/>
      <c r="K13" s="149"/>
      <c r="L13" s="234" t="s">
        <v>79</v>
      </c>
      <c r="M13" s="151"/>
      <c r="N13" s="235">
        <f t="shared" si="0"/>
        <v>0</v>
      </c>
      <c r="O13" s="163" t="s">
        <v>179</v>
      </c>
    </row>
    <row r="14" spans="1:17" ht="18" hidden="1" customHeight="1">
      <c r="A14" s="352"/>
      <c r="B14" s="345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4" t="s">
        <v>79</v>
      </c>
      <c r="M14" s="151"/>
      <c r="N14" s="235">
        <f t="shared" si="0"/>
        <v>0</v>
      </c>
      <c r="O14" s="163"/>
    </row>
    <row r="15" spans="1:17" ht="18" hidden="1" customHeight="1">
      <c r="A15" s="341" t="s">
        <v>9</v>
      </c>
      <c r="B15" s="345" t="s">
        <v>197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4" t="s">
        <v>79</v>
      </c>
      <c r="M15" s="151"/>
      <c r="N15" s="235">
        <f>J15*K15*M15</f>
        <v>0</v>
      </c>
      <c r="O15" s="163"/>
    </row>
    <row r="16" spans="1:17" ht="18" hidden="1" customHeight="1">
      <c r="A16" s="342"/>
      <c r="B16" s="345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4" t="s">
        <v>79</v>
      </c>
      <c r="M16" s="151"/>
      <c r="N16" s="235">
        <f t="shared" ref="N16" si="1">J16*K16*M16</f>
        <v>0</v>
      </c>
      <c r="O16" s="163"/>
    </row>
    <row r="17" spans="1:15" ht="18" hidden="1" customHeight="1">
      <c r="A17" s="343"/>
      <c r="B17" s="345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4" t="s">
        <v>79</v>
      </c>
      <c r="M17" s="151"/>
      <c r="N17" s="235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355" t="s">
        <v>82</v>
      </c>
      <c r="B20" s="35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355"/>
      <c r="B21" s="35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355" t="s">
        <v>85</v>
      </c>
      <c r="B22" s="15" t="s">
        <v>10</v>
      </c>
      <c r="C22" s="357"/>
      <c r="D22" s="357"/>
      <c r="E22" s="357"/>
      <c r="F22" s="357"/>
      <c r="G22" s="357"/>
      <c r="H22" s="357"/>
      <c r="I22" s="35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355"/>
      <c r="B23" s="15" t="s">
        <v>11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355"/>
      <c r="B24" s="15" t="s">
        <v>13</v>
      </c>
      <c r="C24" s="354"/>
      <c r="D24" s="354"/>
      <c r="E24" s="354"/>
      <c r="F24" s="354"/>
      <c r="G24" s="354"/>
      <c r="H24" s="354"/>
      <c r="I24" s="35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355"/>
      <c r="B25" s="15" t="s">
        <v>14</v>
      </c>
      <c r="C25" s="354" t="s">
        <v>105</v>
      </c>
      <c r="D25" s="354"/>
      <c r="E25" s="354"/>
      <c r="F25" s="354"/>
      <c r="G25" s="354"/>
      <c r="H25" s="354"/>
      <c r="I25" s="35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355"/>
      <c r="B26" s="16" t="s">
        <v>16</v>
      </c>
      <c r="C26" s="354" t="s">
        <v>17</v>
      </c>
      <c r="D26" s="354"/>
      <c r="E26" s="354"/>
      <c r="F26" s="354"/>
      <c r="G26" s="354"/>
      <c r="H26" s="354"/>
      <c r="I26" s="35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355"/>
      <c r="B27" s="16" t="s">
        <v>35</v>
      </c>
      <c r="C27" s="354" t="s">
        <v>106</v>
      </c>
      <c r="D27" s="354"/>
      <c r="E27" s="354"/>
      <c r="F27" s="354"/>
      <c r="G27" s="354"/>
      <c r="H27" s="354"/>
      <c r="I27" s="35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355" t="s">
        <v>86</v>
      </c>
      <c r="B28" s="15" t="s">
        <v>21</v>
      </c>
      <c r="C28" s="357" t="s">
        <v>104</v>
      </c>
      <c r="D28" s="357"/>
      <c r="E28" s="357"/>
      <c r="F28" s="357"/>
      <c r="G28" s="357"/>
      <c r="H28" s="357"/>
      <c r="I28" s="35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11</v>
      </c>
      <c r="C29" s="354" t="s">
        <v>12</v>
      </c>
      <c r="D29" s="354"/>
      <c r="E29" s="354"/>
      <c r="F29" s="354"/>
      <c r="G29" s="354"/>
      <c r="H29" s="354"/>
      <c r="I29" s="35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13</v>
      </c>
      <c r="C30" s="354"/>
      <c r="D30" s="354"/>
      <c r="E30" s="354"/>
      <c r="F30" s="354"/>
      <c r="G30" s="354"/>
      <c r="H30" s="354"/>
      <c r="I30" s="35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355"/>
      <c r="B31" s="15" t="s">
        <v>14</v>
      </c>
      <c r="C31" s="354" t="s">
        <v>107</v>
      </c>
      <c r="D31" s="354"/>
      <c r="E31" s="354"/>
      <c r="F31" s="354"/>
      <c r="G31" s="354"/>
      <c r="H31" s="354"/>
      <c r="I31" s="35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355"/>
      <c r="B32" s="16" t="s">
        <v>16</v>
      </c>
      <c r="C32" s="354" t="s">
        <v>17</v>
      </c>
      <c r="D32" s="354"/>
      <c r="E32" s="354"/>
      <c r="F32" s="354"/>
      <c r="G32" s="354"/>
      <c r="H32" s="354"/>
      <c r="I32" s="35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356"/>
      <c r="B33" s="17" t="s">
        <v>35</v>
      </c>
      <c r="C33" s="358" t="s">
        <v>106</v>
      </c>
      <c r="D33" s="358"/>
      <c r="E33" s="358"/>
      <c r="F33" s="358"/>
      <c r="G33" s="358"/>
      <c r="H33" s="358"/>
      <c r="I33" s="35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18900</v>
      </c>
      <c r="O34" s="91"/>
    </row>
    <row r="35" spans="1:15" ht="18" customHeight="1">
      <c r="A35" s="20" t="s">
        <v>148</v>
      </c>
      <c r="B35" s="230" t="s">
        <v>78</v>
      </c>
      <c r="C35" s="338" t="s">
        <v>75</v>
      </c>
      <c r="D35" s="339"/>
      <c r="E35" s="339"/>
      <c r="F35" s="339"/>
      <c r="G35" s="339"/>
      <c r="H35" s="339"/>
      <c r="I35" s="339"/>
      <c r="J35" s="230" t="s">
        <v>57</v>
      </c>
      <c r="K35" s="230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1"/>
      <c r="K36" s="231"/>
      <c r="L36" s="231"/>
      <c r="M36" s="95"/>
      <c r="N36" s="201"/>
      <c r="O36" s="96"/>
    </row>
    <row r="37" spans="1:15" ht="18" customHeight="1">
      <c r="A37" s="3" t="s">
        <v>25</v>
      </c>
      <c r="B37" s="227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6">
        <f>J37*K37*M37</f>
        <v>0</v>
      </c>
      <c r="O37" s="175" t="s">
        <v>190</v>
      </c>
    </row>
    <row r="38" spans="1:15" ht="18" customHeight="1">
      <c r="A38" s="22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3"/>
      <c r="K38" s="223">
        <v>1</v>
      </c>
      <c r="L38" s="82" t="s">
        <v>28</v>
      </c>
      <c r="M38" s="171"/>
      <c r="N38" s="238">
        <f t="shared" ref="N38:N43" si="4">J38*K38*M38</f>
        <v>0</v>
      </c>
      <c r="O38" s="99" t="s">
        <v>164</v>
      </c>
    </row>
    <row r="39" spans="1:15" ht="18" customHeight="1">
      <c r="A39" s="22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3"/>
      <c r="K39" s="223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3"/>
      <c r="K40" s="223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29" t="s">
        <v>30</v>
      </c>
      <c r="B41" s="22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3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29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2"/>
      <c r="K42" s="223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29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2"/>
      <c r="K43" s="223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29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2"/>
      <c r="K44" s="222"/>
      <c r="L44" s="234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0" t="s">
        <v>78</v>
      </c>
      <c r="C46" s="270" t="s">
        <v>75</v>
      </c>
      <c r="D46" s="271"/>
      <c r="E46" s="271"/>
      <c r="F46" s="271"/>
      <c r="G46" s="271"/>
      <c r="H46" s="271"/>
      <c r="I46" s="271"/>
      <c r="J46" s="220" t="s">
        <v>57</v>
      </c>
      <c r="K46" s="220" t="s">
        <v>23</v>
      </c>
      <c r="L46" s="221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315" t="s">
        <v>32</v>
      </c>
      <c r="B48" s="317" t="s">
        <v>114</v>
      </c>
      <c r="C48" s="319" t="s">
        <v>115</v>
      </c>
      <c r="D48" s="320"/>
      <c r="E48" s="320"/>
      <c r="F48" s="320"/>
      <c r="G48" s="320"/>
      <c r="H48" s="320"/>
      <c r="I48" s="321"/>
      <c r="J48" s="29">
        <v>4</v>
      </c>
      <c r="K48" s="30">
        <v>1</v>
      </c>
      <c r="L48" s="108" t="s">
        <v>152</v>
      </c>
      <c r="M48" s="109">
        <v>270</v>
      </c>
      <c r="N48" s="204">
        <f>J48*K48*M48</f>
        <v>1080</v>
      </c>
      <c r="O48" s="136"/>
    </row>
    <row r="49" spans="1:15" ht="18" customHeight="1">
      <c r="A49" s="315"/>
      <c r="B49" s="317"/>
      <c r="C49" s="322" t="s">
        <v>116</v>
      </c>
      <c r="D49" s="323"/>
      <c r="E49" s="323"/>
      <c r="F49" s="323"/>
      <c r="G49" s="323"/>
      <c r="H49" s="323"/>
      <c r="I49" s="324"/>
      <c r="J49" s="223">
        <v>20.5</v>
      </c>
      <c r="K49" s="223">
        <v>1</v>
      </c>
      <c r="L49" s="111" t="s">
        <v>152</v>
      </c>
      <c r="M49" s="83">
        <v>240</v>
      </c>
      <c r="N49" s="197">
        <f t="shared" ref="N49:N52" si="5">J49*K49*M49</f>
        <v>4920</v>
      </c>
      <c r="O49" s="134"/>
    </row>
    <row r="50" spans="1:15" ht="18" customHeight="1">
      <c r="A50" s="315"/>
      <c r="B50" s="317"/>
      <c r="C50" s="322" t="s">
        <v>33</v>
      </c>
      <c r="D50" s="323"/>
      <c r="E50" s="323"/>
      <c r="F50" s="323"/>
      <c r="G50" s="323"/>
      <c r="H50" s="323"/>
      <c r="I50" s="324"/>
      <c r="J50" s="223"/>
      <c r="K50" s="223"/>
      <c r="L50" s="111" t="s">
        <v>152</v>
      </c>
      <c r="M50" s="83"/>
      <c r="N50" s="197">
        <f t="shared" si="5"/>
        <v>0</v>
      </c>
      <c r="O50" s="134"/>
    </row>
    <row r="51" spans="1:15" ht="18" customHeight="1">
      <c r="A51" s="315"/>
      <c r="B51" s="317"/>
      <c r="C51" s="334" t="s">
        <v>226</v>
      </c>
      <c r="D51" s="323"/>
      <c r="E51" s="323"/>
      <c r="F51" s="323"/>
      <c r="G51" s="323"/>
      <c r="H51" s="323"/>
      <c r="I51" s="324"/>
      <c r="J51" s="223">
        <v>1</v>
      </c>
      <c r="K51" s="223">
        <v>1</v>
      </c>
      <c r="L51" s="111" t="s">
        <v>152</v>
      </c>
      <c r="M51" s="83">
        <v>600</v>
      </c>
      <c r="N51" s="197">
        <f t="shared" si="5"/>
        <v>600</v>
      </c>
      <c r="O51" s="135"/>
    </row>
    <row r="52" spans="1:15" ht="18" customHeight="1">
      <c r="A52" s="316"/>
      <c r="B52" s="318"/>
      <c r="C52" s="322" t="s">
        <v>116</v>
      </c>
      <c r="D52" s="323"/>
      <c r="E52" s="323"/>
      <c r="F52" s="323"/>
      <c r="G52" s="323"/>
      <c r="H52" s="323"/>
      <c r="I52" s="324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315" t="s">
        <v>36</v>
      </c>
      <c r="B53" s="328" t="s">
        <v>118</v>
      </c>
      <c r="C53" s="331" t="s">
        <v>188</v>
      </c>
      <c r="D53" s="332"/>
      <c r="E53" s="332"/>
      <c r="F53" s="332"/>
      <c r="G53" s="332"/>
      <c r="H53" s="332"/>
      <c r="I53" s="333"/>
      <c r="J53" s="29"/>
      <c r="K53" s="30"/>
      <c r="L53" s="113" t="s">
        <v>153</v>
      </c>
      <c r="M53" s="109"/>
      <c r="N53" s="237">
        <f>J53*K53*M53</f>
        <v>0</v>
      </c>
      <c r="O53" s="110"/>
    </row>
    <row r="54" spans="1:15" ht="18" customHeight="1">
      <c r="A54" s="315"/>
      <c r="B54" s="329"/>
      <c r="C54" s="334" t="s">
        <v>189</v>
      </c>
      <c r="D54" s="323"/>
      <c r="E54" s="323"/>
      <c r="F54" s="323"/>
      <c r="G54" s="323"/>
      <c r="H54" s="323"/>
      <c r="I54" s="324"/>
      <c r="J54" s="223"/>
      <c r="K54" s="223"/>
      <c r="L54" s="111" t="s">
        <v>153</v>
      </c>
      <c r="M54" s="83"/>
      <c r="N54" s="238">
        <f t="shared" ref="N54:N59" si="6">J54*K54*M54</f>
        <v>0</v>
      </c>
      <c r="O54" s="86"/>
    </row>
    <row r="55" spans="1:15" ht="18" customHeight="1">
      <c r="A55" s="315"/>
      <c r="B55" s="329"/>
      <c r="C55" s="322" t="s">
        <v>194</v>
      </c>
      <c r="D55" s="323"/>
      <c r="E55" s="323"/>
      <c r="F55" s="323"/>
      <c r="G55" s="323"/>
      <c r="H55" s="323"/>
      <c r="I55" s="324"/>
      <c r="J55" s="223"/>
      <c r="K55" s="223"/>
      <c r="L55" s="111" t="s">
        <v>153</v>
      </c>
      <c r="M55" s="83"/>
      <c r="N55" s="238">
        <f t="shared" si="6"/>
        <v>0</v>
      </c>
      <c r="O55" s="141"/>
    </row>
    <row r="56" spans="1:15" ht="18" customHeight="1">
      <c r="A56" s="315"/>
      <c r="B56" s="329"/>
      <c r="C56" s="322" t="s">
        <v>195</v>
      </c>
      <c r="D56" s="323"/>
      <c r="E56" s="323"/>
      <c r="F56" s="323"/>
      <c r="G56" s="323"/>
      <c r="H56" s="323"/>
      <c r="I56" s="324"/>
      <c r="J56" s="191"/>
      <c r="K56" s="30"/>
      <c r="L56" s="111" t="s">
        <v>153</v>
      </c>
      <c r="M56" s="109"/>
      <c r="N56" s="237">
        <f t="shared" si="6"/>
        <v>0</v>
      </c>
      <c r="O56" s="141"/>
    </row>
    <row r="57" spans="1:15" ht="18" customHeight="1">
      <c r="A57" s="315"/>
      <c r="B57" s="329"/>
      <c r="C57" s="360" t="s">
        <v>192</v>
      </c>
      <c r="D57" s="326"/>
      <c r="E57" s="326"/>
      <c r="F57" s="326"/>
      <c r="G57" s="326"/>
      <c r="H57" s="326"/>
      <c r="I57" s="327"/>
      <c r="J57" s="223">
        <v>1</v>
      </c>
      <c r="K57" s="223">
        <v>2</v>
      </c>
      <c r="L57" s="114" t="s">
        <v>153</v>
      </c>
      <c r="M57" s="100">
        <v>650</v>
      </c>
      <c r="N57" s="211">
        <f t="shared" si="6"/>
        <v>1300</v>
      </c>
      <c r="O57" s="86"/>
    </row>
    <row r="58" spans="1:15" ht="18" customHeight="1">
      <c r="A58" s="315"/>
      <c r="B58" s="329"/>
      <c r="C58" s="360" t="s">
        <v>193</v>
      </c>
      <c r="D58" s="326"/>
      <c r="E58" s="326"/>
      <c r="F58" s="326"/>
      <c r="G58" s="326"/>
      <c r="H58" s="326"/>
      <c r="I58" s="327"/>
      <c r="J58" s="191">
        <v>1</v>
      </c>
      <c r="K58" s="30">
        <v>1</v>
      </c>
      <c r="L58" s="114" t="s">
        <v>153</v>
      </c>
      <c r="M58" s="100">
        <v>650</v>
      </c>
      <c r="N58" s="211">
        <f t="shared" si="6"/>
        <v>650</v>
      </c>
      <c r="O58" s="110"/>
    </row>
    <row r="59" spans="1:15" ht="18" customHeight="1">
      <c r="A59" s="316"/>
      <c r="B59" s="330"/>
      <c r="C59" s="360" t="s">
        <v>191</v>
      </c>
      <c r="D59" s="326"/>
      <c r="E59" s="326"/>
      <c r="F59" s="326"/>
      <c r="G59" s="326"/>
      <c r="H59" s="326"/>
      <c r="I59" s="327"/>
      <c r="J59" s="31"/>
      <c r="K59" s="25"/>
      <c r="L59" s="114" t="s">
        <v>153</v>
      </c>
      <c r="M59" s="100"/>
      <c r="N59" s="239">
        <f t="shared" si="6"/>
        <v>0</v>
      </c>
      <c r="O59" s="101"/>
    </row>
    <row r="60" spans="1:15" ht="18" customHeight="1">
      <c r="A60" s="315" t="s">
        <v>37</v>
      </c>
      <c r="B60" s="317" t="s">
        <v>119</v>
      </c>
      <c r="C60" s="319" t="s">
        <v>115</v>
      </c>
      <c r="D60" s="320"/>
      <c r="E60" s="320"/>
      <c r="F60" s="320"/>
      <c r="G60" s="320"/>
      <c r="H60" s="320"/>
      <c r="I60" s="321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315"/>
      <c r="B61" s="317"/>
      <c r="C61" s="322" t="s">
        <v>116</v>
      </c>
      <c r="D61" s="323"/>
      <c r="E61" s="323"/>
      <c r="F61" s="323"/>
      <c r="G61" s="323"/>
      <c r="H61" s="323"/>
      <c r="I61" s="324"/>
      <c r="J61" s="223"/>
      <c r="K61" s="223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315"/>
      <c r="B62" s="317"/>
      <c r="C62" s="322" t="s">
        <v>33</v>
      </c>
      <c r="D62" s="323"/>
      <c r="E62" s="323"/>
      <c r="F62" s="323"/>
      <c r="G62" s="323"/>
      <c r="H62" s="323"/>
      <c r="I62" s="324"/>
      <c r="J62" s="223"/>
      <c r="K62" s="223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315"/>
      <c r="B63" s="317"/>
      <c r="C63" s="322" t="s">
        <v>34</v>
      </c>
      <c r="D63" s="323"/>
      <c r="E63" s="323"/>
      <c r="F63" s="323"/>
      <c r="G63" s="323"/>
      <c r="H63" s="323"/>
      <c r="I63" s="324"/>
      <c r="J63" s="223"/>
      <c r="K63" s="223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316"/>
      <c r="B64" s="318"/>
      <c r="C64" s="325" t="s">
        <v>117</v>
      </c>
      <c r="D64" s="326"/>
      <c r="E64" s="326"/>
      <c r="F64" s="326"/>
      <c r="G64" s="326"/>
      <c r="H64" s="326"/>
      <c r="I64" s="32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06" t="s">
        <v>38</v>
      </c>
      <c r="B65" s="309" t="s">
        <v>120</v>
      </c>
      <c r="C65" s="312" t="s">
        <v>172</v>
      </c>
      <c r="D65" s="313"/>
      <c r="E65" s="313"/>
      <c r="F65" s="313"/>
      <c r="G65" s="313"/>
      <c r="H65" s="63" t="s">
        <v>157</v>
      </c>
      <c r="I65" s="11" t="s">
        <v>121</v>
      </c>
      <c r="J65" s="224">
        <v>13</v>
      </c>
      <c r="K65" s="224">
        <v>1</v>
      </c>
      <c r="L65" s="108" t="s">
        <v>154</v>
      </c>
      <c r="M65" s="253">
        <f>10483.5/13</f>
        <v>806.42307692307691</v>
      </c>
      <c r="N65" s="212">
        <f t="shared" si="7"/>
        <v>10483.5</v>
      </c>
      <c r="O65" s="116"/>
    </row>
    <row r="66" spans="1:15" ht="18" customHeight="1">
      <c r="A66" s="307"/>
      <c r="B66" s="310"/>
      <c r="C66" s="294" t="s">
        <v>162</v>
      </c>
      <c r="D66" s="294"/>
      <c r="E66" s="294"/>
      <c r="F66" s="294"/>
      <c r="G66" s="294"/>
      <c r="H66" s="63" t="s">
        <v>157</v>
      </c>
      <c r="I66" s="13" t="s">
        <v>121</v>
      </c>
      <c r="J66" s="223"/>
      <c r="K66" s="223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08"/>
      <c r="B67" s="311"/>
      <c r="C67" s="314" t="s">
        <v>162</v>
      </c>
      <c r="D67" s="314"/>
      <c r="E67" s="314"/>
      <c r="F67" s="314"/>
      <c r="G67" s="314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19033.5</v>
      </c>
      <c r="O68" s="103"/>
    </row>
    <row r="69" spans="1:15" ht="18" customHeight="1">
      <c r="A69" s="27" t="s">
        <v>148</v>
      </c>
      <c r="B69" s="220" t="s">
        <v>78</v>
      </c>
      <c r="C69" s="270" t="s">
        <v>75</v>
      </c>
      <c r="D69" s="271"/>
      <c r="E69" s="271"/>
      <c r="F69" s="271"/>
      <c r="G69" s="271"/>
      <c r="H69" s="271"/>
      <c r="I69" s="271"/>
      <c r="J69" s="272" t="s">
        <v>76</v>
      </c>
      <c r="K69" s="270"/>
      <c r="L69" s="221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7" t="s">
        <v>87</v>
      </c>
      <c r="C71" s="301" t="s">
        <v>122</v>
      </c>
      <c r="D71" s="302"/>
      <c r="E71" s="302"/>
      <c r="F71" s="302"/>
      <c r="G71" s="302"/>
      <c r="H71" s="302"/>
      <c r="I71" s="303"/>
      <c r="J71" s="304"/>
      <c r="K71" s="305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280" t="s">
        <v>123</v>
      </c>
      <c r="D72" s="281"/>
      <c r="E72" s="281"/>
      <c r="F72" s="281"/>
      <c r="G72" s="281"/>
      <c r="H72" s="281"/>
      <c r="I72" s="282"/>
      <c r="J72" s="283"/>
      <c r="K72" s="284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346" t="s">
        <v>42</v>
      </c>
      <c r="C73" s="300" t="s">
        <v>181</v>
      </c>
      <c r="D73" s="281"/>
      <c r="E73" s="281"/>
      <c r="F73" s="281"/>
      <c r="G73" s="281"/>
      <c r="H73" s="281"/>
      <c r="I73" s="282"/>
      <c r="J73" s="283"/>
      <c r="K73" s="284"/>
      <c r="L73" s="111" t="s">
        <v>28</v>
      </c>
      <c r="M73" s="83"/>
      <c r="N73" s="236">
        <f t="shared" si="8"/>
        <v>0</v>
      </c>
      <c r="O73" s="86"/>
    </row>
    <row r="74" spans="1:15" ht="18" customHeight="1">
      <c r="A74" s="65" t="s">
        <v>46</v>
      </c>
      <c r="B74" s="310"/>
      <c r="C74" s="300" t="s">
        <v>182</v>
      </c>
      <c r="D74" s="281"/>
      <c r="E74" s="281"/>
      <c r="F74" s="281"/>
      <c r="G74" s="281"/>
      <c r="H74" s="281"/>
      <c r="I74" s="282"/>
      <c r="J74" s="283">
        <v>22</v>
      </c>
      <c r="K74" s="284"/>
      <c r="L74" s="111" t="s">
        <v>28</v>
      </c>
      <c r="M74" s="83">
        <v>800</v>
      </c>
      <c r="N74" s="202">
        <f t="shared" si="8"/>
        <v>17600</v>
      </c>
      <c r="O74" s="86"/>
    </row>
    <row r="75" spans="1:15" ht="18" customHeight="1">
      <c r="A75" s="65" t="s">
        <v>47</v>
      </c>
      <c r="B75" s="310"/>
      <c r="C75" s="300" t="s">
        <v>183</v>
      </c>
      <c r="D75" s="281"/>
      <c r="E75" s="281"/>
      <c r="F75" s="281"/>
      <c r="G75" s="281"/>
      <c r="H75" s="281"/>
      <c r="I75" s="282"/>
      <c r="J75" s="283"/>
      <c r="K75" s="284"/>
      <c r="L75" s="111" t="s">
        <v>28</v>
      </c>
      <c r="M75" s="83"/>
      <c r="N75" s="202">
        <f t="shared" si="8"/>
        <v>0</v>
      </c>
      <c r="O75" s="86"/>
    </row>
    <row r="76" spans="1:15" ht="18" customHeight="1">
      <c r="A76" s="65" t="s">
        <v>48</v>
      </c>
      <c r="B76" s="347"/>
      <c r="C76" s="300" t="s">
        <v>185</v>
      </c>
      <c r="D76" s="281"/>
      <c r="E76" s="281"/>
      <c r="F76" s="281"/>
      <c r="G76" s="281"/>
      <c r="H76" s="281"/>
      <c r="I76" s="282"/>
      <c r="J76" s="283">
        <v>1</v>
      </c>
      <c r="K76" s="284"/>
      <c r="L76" s="170" t="s">
        <v>184</v>
      </c>
      <c r="M76" s="171">
        <v>1056</v>
      </c>
      <c r="N76" s="202">
        <f t="shared" si="8"/>
        <v>1056</v>
      </c>
      <c r="O76" s="172"/>
    </row>
    <row r="77" spans="1:15" ht="18" customHeight="1">
      <c r="A77" s="65" t="s">
        <v>50</v>
      </c>
      <c r="B77" s="24" t="s">
        <v>49</v>
      </c>
      <c r="C77" s="280"/>
      <c r="D77" s="281"/>
      <c r="E77" s="281"/>
      <c r="F77" s="281"/>
      <c r="G77" s="281"/>
      <c r="H77" s="281"/>
      <c r="I77" s="282"/>
      <c r="J77" s="283"/>
      <c r="K77" s="284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280"/>
      <c r="D78" s="281"/>
      <c r="E78" s="281"/>
      <c r="F78" s="281"/>
      <c r="G78" s="281"/>
      <c r="H78" s="281"/>
      <c r="I78" s="282"/>
      <c r="J78" s="283"/>
      <c r="K78" s="284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280"/>
      <c r="D79" s="281"/>
      <c r="E79" s="281"/>
      <c r="F79" s="281"/>
      <c r="G79" s="281"/>
      <c r="H79" s="281"/>
      <c r="I79" s="282"/>
      <c r="J79" s="283"/>
      <c r="K79" s="284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280"/>
      <c r="D80" s="281"/>
      <c r="E80" s="281"/>
      <c r="F80" s="281"/>
      <c r="G80" s="281"/>
      <c r="H80" s="281"/>
      <c r="I80" s="282"/>
      <c r="J80" s="283"/>
      <c r="K80" s="284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285"/>
      <c r="D81" s="286"/>
      <c r="E81" s="286"/>
      <c r="F81" s="286"/>
      <c r="G81" s="286"/>
      <c r="H81" s="286"/>
      <c r="I81" s="287"/>
      <c r="J81" s="288"/>
      <c r="K81" s="289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18656</v>
      </c>
      <c r="O82" s="103"/>
    </row>
    <row r="83" spans="1:15" ht="18" customHeight="1">
      <c r="A83" s="27" t="s">
        <v>148</v>
      </c>
      <c r="B83" s="220" t="s">
        <v>78</v>
      </c>
      <c r="C83" s="270" t="s">
        <v>75</v>
      </c>
      <c r="D83" s="271"/>
      <c r="E83" s="271"/>
      <c r="F83" s="271"/>
      <c r="G83" s="271"/>
      <c r="H83" s="271"/>
      <c r="I83" s="271"/>
      <c r="J83" s="220" t="s">
        <v>57</v>
      </c>
      <c r="K83" s="220" t="s">
        <v>58</v>
      </c>
      <c r="L83" s="221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1"/>
      <c r="K84" s="231"/>
      <c r="L84" s="231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290" t="s">
        <v>186</v>
      </c>
      <c r="D85" s="273"/>
      <c r="E85" s="273"/>
      <c r="F85" s="273"/>
      <c r="G85" s="273"/>
      <c r="H85" s="273"/>
      <c r="I85" s="273"/>
      <c r="J85" s="222"/>
      <c r="K85" s="222">
        <v>1</v>
      </c>
      <c r="L85" s="234" t="s">
        <v>19</v>
      </c>
      <c r="M85" s="151"/>
      <c r="N85" s="235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273"/>
      <c r="D86" s="273"/>
      <c r="E86" s="273"/>
      <c r="F86" s="273"/>
      <c r="G86" s="273"/>
      <c r="H86" s="273"/>
      <c r="I86" s="273"/>
      <c r="J86" s="222"/>
      <c r="K86" s="222"/>
      <c r="L86" s="234" t="s">
        <v>19</v>
      </c>
      <c r="M86" s="151"/>
      <c r="N86" s="235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273"/>
      <c r="D87" s="273"/>
      <c r="E87" s="273"/>
      <c r="F87" s="273"/>
      <c r="G87" s="273"/>
      <c r="H87" s="273"/>
      <c r="I87" s="273"/>
      <c r="J87" s="222"/>
      <c r="K87" s="222"/>
      <c r="L87" s="234" t="s">
        <v>19</v>
      </c>
      <c r="M87" s="151"/>
      <c r="N87" s="235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274" t="s">
        <v>187</v>
      </c>
      <c r="D88" s="273"/>
      <c r="E88" s="273"/>
      <c r="F88" s="273"/>
      <c r="G88" s="273"/>
      <c r="H88" s="273"/>
      <c r="I88" s="273"/>
      <c r="J88" s="222"/>
      <c r="K88" s="222">
        <v>1</v>
      </c>
      <c r="L88" s="234" t="s">
        <v>19</v>
      </c>
      <c r="M88" s="151"/>
      <c r="N88" s="235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56589.5</v>
      </c>
      <c r="O90" s="120"/>
    </row>
    <row r="91" spans="1:15" ht="18" customHeight="1">
      <c r="A91" s="27" t="s">
        <v>148</v>
      </c>
      <c r="B91" s="220" t="s">
        <v>78</v>
      </c>
      <c r="C91" s="270" t="s">
        <v>75</v>
      </c>
      <c r="D91" s="271"/>
      <c r="E91" s="271"/>
      <c r="F91" s="271"/>
      <c r="G91" s="271"/>
      <c r="H91" s="271"/>
      <c r="I91" s="271"/>
      <c r="J91" s="272" t="s">
        <v>76</v>
      </c>
      <c r="K91" s="270"/>
      <c r="L91" s="221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1"/>
      <c r="K92" s="231"/>
      <c r="L92" s="231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275" t="s">
        <v>128</v>
      </c>
      <c r="D93" s="276"/>
      <c r="E93" s="276"/>
      <c r="F93" s="276"/>
      <c r="G93" s="276"/>
      <c r="H93" s="276"/>
      <c r="I93" s="277"/>
      <c r="J93" s="361">
        <f>N90</f>
        <v>56589.5</v>
      </c>
      <c r="K93" s="362"/>
      <c r="L93" s="121"/>
      <c r="M93" s="122">
        <v>0.08</v>
      </c>
      <c r="N93" s="205">
        <f>J93*M93</f>
        <v>4527.16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4527.16</v>
      </c>
      <c r="O94" s="125"/>
    </row>
    <row r="95" spans="1:15" ht="18" customHeight="1">
      <c r="A95" s="27" t="s">
        <v>148</v>
      </c>
      <c r="B95" s="220" t="s">
        <v>78</v>
      </c>
      <c r="C95" s="270" t="s">
        <v>75</v>
      </c>
      <c r="D95" s="271"/>
      <c r="E95" s="271"/>
      <c r="F95" s="271"/>
      <c r="G95" s="271"/>
      <c r="H95" s="271"/>
      <c r="I95" s="271"/>
      <c r="J95" s="220" t="s">
        <v>57</v>
      </c>
      <c r="K95" s="220" t="s">
        <v>58</v>
      </c>
      <c r="L95" s="221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1"/>
      <c r="K96" s="231"/>
      <c r="L96" s="231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275" t="s">
        <v>64</v>
      </c>
      <c r="D97" s="276"/>
      <c r="E97" s="276"/>
      <c r="F97" s="276"/>
      <c r="G97" s="276"/>
      <c r="H97" s="276"/>
      <c r="I97" s="277"/>
      <c r="J97" s="222">
        <v>0</v>
      </c>
      <c r="K97" s="222">
        <v>0</v>
      </c>
      <c r="L97" s="121" t="s">
        <v>19</v>
      </c>
      <c r="M97" s="126">
        <v>0</v>
      </c>
      <c r="N97" s="235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0" t="s">
        <v>78</v>
      </c>
      <c r="C99" s="272" t="s">
        <v>75</v>
      </c>
      <c r="D99" s="296"/>
      <c r="E99" s="296"/>
      <c r="F99" s="296"/>
      <c r="G99" s="270"/>
      <c r="H99" s="220" t="s">
        <v>132</v>
      </c>
      <c r="I99" s="220" t="s">
        <v>133</v>
      </c>
      <c r="J99" s="272" t="s">
        <v>57</v>
      </c>
      <c r="K99" s="270"/>
      <c r="L99" s="221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1"/>
      <c r="K100" s="231"/>
      <c r="L100" s="231"/>
      <c r="M100" s="95"/>
      <c r="N100" s="201"/>
      <c r="O100" s="96"/>
    </row>
    <row r="101" spans="1:15" ht="18" customHeight="1">
      <c r="A101" s="225" t="s">
        <v>67</v>
      </c>
      <c r="B101" s="40" t="s">
        <v>134</v>
      </c>
      <c r="C101" s="297" t="s">
        <v>173</v>
      </c>
      <c r="D101" s="298"/>
      <c r="E101" s="298"/>
      <c r="F101" s="298"/>
      <c r="G101" s="298"/>
      <c r="H101" s="63" t="s">
        <v>158</v>
      </c>
      <c r="I101" s="63" t="s">
        <v>159</v>
      </c>
      <c r="J101" s="299">
        <v>21</v>
      </c>
      <c r="K101" s="299"/>
      <c r="L101" s="81" t="s">
        <v>77</v>
      </c>
      <c r="M101" s="115">
        <f>10933/21</f>
        <v>520.61904761904759</v>
      </c>
      <c r="N101" s="241">
        <f>J101*M101</f>
        <v>10933</v>
      </c>
      <c r="O101" s="116" t="s">
        <v>163</v>
      </c>
    </row>
    <row r="102" spans="1:15" ht="18" customHeight="1">
      <c r="A102" s="226" t="s">
        <v>136</v>
      </c>
      <c r="B102" s="34" t="s">
        <v>137</v>
      </c>
      <c r="C102" s="294" t="s">
        <v>135</v>
      </c>
      <c r="D102" s="294"/>
      <c r="E102" s="294"/>
      <c r="F102" s="294"/>
      <c r="G102" s="294"/>
      <c r="H102" s="58"/>
      <c r="I102" s="58"/>
      <c r="J102" s="295"/>
      <c r="K102" s="295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6" t="s">
        <v>138</v>
      </c>
      <c r="B103" s="34" t="s">
        <v>139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6" t="s">
        <v>140</v>
      </c>
      <c r="B104" s="34" t="s">
        <v>141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29"/>
      <c r="B105" s="41" t="s">
        <v>61</v>
      </c>
      <c r="C105" s="269" t="s">
        <v>142</v>
      </c>
      <c r="D105" s="269"/>
      <c r="E105" s="269"/>
      <c r="F105" s="269"/>
      <c r="G105" s="269"/>
      <c r="H105" s="269"/>
      <c r="I105" s="269"/>
      <c r="J105" s="269"/>
      <c r="K105" s="269"/>
      <c r="L105" s="269"/>
      <c r="M105" s="127">
        <v>0.03</v>
      </c>
      <c r="N105" s="239">
        <f>SUM(N101,N104)*M105</f>
        <v>327.99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11260.99</v>
      </c>
      <c r="O106" s="125"/>
    </row>
    <row r="107" spans="1:15" ht="18" customHeight="1">
      <c r="A107" s="27" t="s">
        <v>148</v>
      </c>
      <c r="B107" s="220" t="s">
        <v>78</v>
      </c>
      <c r="C107" s="270" t="s">
        <v>75</v>
      </c>
      <c r="D107" s="271"/>
      <c r="E107" s="271"/>
      <c r="F107" s="271"/>
      <c r="G107" s="271"/>
      <c r="H107" s="271"/>
      <c r="I107" s="271"/>
      <c r="J107" s="272" t="s">
        <v>76</v>
      </c>
      <c r="K107" s="270"/>
      <c r="L107" s="221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1"/>
      <c r="K108" s="231"/>
      <c r="L108" s="231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291"/>
      <c r="D109" s="292"/>
      <c r="E109" s="292"/>
      <c r="F109" s="292"/>
      <c r="G109" s="292"/>
      <c r="H109" s="292"/>
      <c r="I109" s="293"/>
      <c r="J109" s="361">
        <f>SUM(N90,N94,N98,N106)</f>
        <v>72377.650000000009</v>
      </c>
      <c r="K109" s="362"/>
      <c r="L109" s="121"/>
      <c r="M109" s="122">
        <v>0.06</v>
      </c>
      <c r="N109" s="205">
        <f>J109*M109</f>
        <v>4342.6590000000006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76720.309000000008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8"/>
      <c r="O111" s="129"/>
    </row>
    <row r="112" spans="1:15" ht="18" customHeight="1"/>
  </sheetData>
  <mergeCells count="118">
    <mergeCell ref="A1:O1"/>
    <mergeCell ref="A2:B2"/>
    <mergeCell ref="C2:E2"/>
    <mergeCell ref="I2:J2"/>
    <mergeCell ref="L2:M2"/>
    <mergeCell ref="N2:O2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</mergeCells>
  <phoneticPr fontId="26" type="noConversion"/>
  <dataValidations count="2">
    <dataValidation type="list" allowBlank="1" showInputMessage="1" showErrorMessage="1" sqref="H65:H67 H37:H44 C37:C44 D10:D21 H101:I104 F19:F21 F13:F14 D39:D44 F39:F44">
      <formula1>#REF!</formula1>
    </dataValidation>
    <dataValidation type="list" allowBlank="1" showInputMessage="1" showErrorMessage="1" sqref="C3:E3">
      <formula1>"国内会议,国际会议"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113"/>
  <sheetViews>
    <sheetView topLeftCell="A84" workbookViewId="0">
      <selection activeCell="S34" sqref="S34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2" customWidth="1"/>
    <col min="11" max="11" width="5.3046875" style="232" customWidth="1"/>
    <col min="12" max="12" width="7.4609375" style="232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233" t="s">
        <v>78</v>
      </c>
      <c r="C8" s="350" t="s">
        <v>75</v>
      </c>
      <c r="D8" s="351"/>
      <c r="E8" s="351"/>
      <c r="F8" s="351"/>
      <c r="G8" s="351"/>
      <c r="H8" s="351"/>
      <c r="I8" s="351"/>
      <c r="J8" s="233" t="s">
        <v>149</v>
      </c>
      <c r="K8" s="233" t="s">
        <v>150</v>
      </c>
      <c r="L8" s="233" t="s">
        <v>151</v>
      </c>
      <c r="M8" s="233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4" t="s">
        <v>198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0">
        <v>1</v>
      </c>
      <c r="K10" s="149">
        <v>1</v>
      </c>
      <c r="L10" s="234" t="s">
        <v>79</v>
      </c>
      <c r="M10" s="151">
        <v>420</v>
      </c>
      <c r="N10" s="235">
        <f>J10*K10*M10</f>
        <v>420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0">
        <v>1</v>
      </c>
      <c r="K11" s="149">
        <v>1</v>
      </c>
      <c r="L11" s="234" t="s">
        <v>79</v>
      </c>
      <c r="M11" s="151">
        <v>420</v>
      </c>
      <c r="N11" s="235">
        <f t="shared" ref="N11:N14" si="0">J11*K11*M11</f>
        <v>420</v>
      </c>
      <c r="O11" s="163" t="s">
        <v>179</v>
      </c>
    </row>
    <row r="12" spans="1:17" ht="18" hidden="1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0"/>
      <c r="K12" s="149"/>
      <c r="L12" s="234" t="s">
        <v>79</v>
      </c>
      <c r="M12" s="151"/>
      <c r="N12" s="235">
        <f t="shared" si="0"/>
        <v>0</v>
      </c>
      <c r="O12" s="163" t="s">
        <v>179</v>
      </c>
    </row>
    <row r="13" spans="1:17" ht="18" hidden="1" customHeight="1">
      <c r="A13" s="352"/>
      <c r="B13" s="345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0"/>
      <c r="K13" s="149"/>
      <c r="L13" s="234" t="s">
        <v>79</v>
      </c>
      <c r="M13" s="151"/>
      <c r="N13" s="235">
        <f t="shared" si="0"/>
        <v>0</v>
      </c>
      <c r="O13" s="163" t="s">
        <v>179</v>
      </c>
    </row>
    <row r="14" spans="1:17" ht="18" hidden="1" customHeight="1">
      <c r="A14" s="352"/>
      <c r="B14" s="345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4" t="s">
        <v>79</v>
      </c>
      <c r="M14" s="151"/>
      <c r="N14" s="235">
        <f t="shared" si="0"/>
        <v>0</v>
      </c>
      <c r="O14" s="163"/>
    </row>
    <row r="15" spans="1:17" ht="18" hidden="1" customHeight="1">
      <c r="A15" s="341" t="s">
        <v>9</v>
      </c>
      <c r="B15" s="345" t="s">
        <v>197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4" t="s">
        <v>79</v>
      </c>
      <c r="M15" s="151"/>
      <c r="N15" s="235">
        <f>J15*K15*M15</f>
        <v>0</v>
      </c>
      <c r="O15" s="163"/>
    </row>
    <row r="16" spans="1:17" ht="18" hidden="1" customHeight="1">
      <c r="A16" s="342"/>
      <c r="B16" s="345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4" t="s">
        <v>79</v>
      </c>
      <c r="M16" s="151"/>
      <c r="N16" s="235">
        <f t="shared" ref="N16" si="1">J16*K16*M16</f>
        <v>0</v>
      </c>
      <c r="O16" s="163"/>
    </row>
    <row r="17" spans="1:15" ht="18" hidden="1" customHeight="1">
      <c r="A17" s="343"/>
      <c r="B17" s="345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4" t="s">
        <v>79</v>
      </c>
      <c r="M17" s="151"/>
      <c r="N17" s="235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25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238">
        <f t="shared" ref="N19" si="2">J19*K19*M19</f>
        <v>0</v>
      </c>
      <c r="O19" s="84"/>
    </row>
    <row r="20" spans="1:15" ht="18" hidden="1" customHeight="1">
      <c r="A20" s="355" t="s">
        <v>82</v>
      </c>
      <c r="B20" s="35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238">
        <f>J20*K20*M20</f>
        <v>0</v>
      </c>
      <c r="O20" s="84"/>
    </row>
    <row r="21" spans="1:15" ht="18" hidden="1" customHeight="1">
      <c r="A21" s="355"/>
      <c r="B21" s="35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238">
        <f t="shared" ref="N21:N33" si="3">J21*K21*M21</f>
        <v>0</v>
      </c>
      <c r="O21" s="84"/>
    </row>
    <row r="22" spans="1:15" ht="18" hidden="1" customHeight="1">
      <c r="A22" s="355" t="s">
        <v>85</v>
      </c>
      <c r="B22" s="15" t="s">
        <v>10</v>
      </c>
      <c r="C22" s="357"/>
      <c r="D22" s="357"/>
      <c r="E22" s="357"/>
      <c r="F22" s="357"/>
      <c r="G22" s="357"/>
      <c r="H22" s="357"/>
      <c r="I22" s="357"/>
      <c r="J22" s="12"/>
      <c r="K22" s="12"/>
      <c r="L22" s="85" t="s">
        <v>81</v>
      </c>
      <c r="M22" s="83"/>
      <c r="N22" s="238">
        <f t="shared" si="3"/>
        <v>0</v>
      </c>
      <c r="O22" s="86"/>
    </row>
    <row r="23" spans="1:15" ht="18" hidden="1" customHeight="1">
      <c r="A23" s="355"/>
      <c r="B23" s="15" t="s">
        <v>11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18</v>
      </c>
      <c r="M23" s="83"/>
      <c r="N23" s="238">
        <f t="shared" si="3"/>
        <v>0</v>
      </c>
      <c r="O23" s="86"/>
    </row>
    <row r="24" spans="1:15" ht="18" hidden="1" customHeight="1">
      <c r="A24" s="355"/>
      <c r="B24" s="15" t="s">
        <v>13</v>
      </c>
      <c r="C24" s="354"/>
      <c r="D24" s="354"/>
      <c r="E24" s="354"/>
      <c r="F24" s="354"/>
      <c r="G24" s="354"/>
      <c r="H24" s="354"/>
      <c r="I24" s="354"/>
      <c r="J24" s="12"/>
      <c r="K24" s="12"/>
      <c r="L24" s="85" t="s">
        <v>19</v>
      </c>
      <c r="M24" s="83"/>
      <c r="N24" s="238">
        <f t="shared" si="3"/>
        <v>0</v>
      </c>
      <c r="O24" s="86"/>
    </row>
    <row r="25" spans="1:15" ht="18" hidden="1" customHeight="1">
      <c r="A25" s="355"/>
      <c r="B25" s="15" t="s">
        <v>14</v>
      </c>
      <c r="C25" s="354" t="s">
        <v>105</v>
      </c>
      <c r="D25" s="354"/>
      <c r="E25" s="354"/>
      <c r="F25" s="354"/>
      <c r="G25" s="354"/>
      <c r="H25" s="354"/>
      <c r="I25" s="354"/>
      <c r="J25" s="12"/>
      <c r="K25" s="12"/>
      <c r="L25" s="85" t="s">
        <v>15</v>
      </c>
      <c r="M25" s="83"/>
      <c r="N25" s="238">
        <f t="shared" si="3"/>
        <v>0</v>
      </c>
      <c r="O25" s="86"/>
    </row>
    <row r="26" spans="1:15" ht="18" hidden="1" customHeight="1">
      <c r="A26" s="355"/>
      <c r="B26" s="16" t="s">
        <v>16</v>
      </c>
      <c r="C26" s="354" t="s">
        <v>17</v>
      </c>
      <c r="D26" s="354"/>
      <c r="E26" s="354"/>
      <c r="F26" s="354"/>
      <c r="G26" s="354"/>
      <c r="H26" s="354"/>
      <c r="I26" s="354"/>
      <c r="J26" s="12"/>
      <c r="K26" s="12"/>
      <c r="L26" s="85" t="s">
        <v>18</v>
      </c>
      <c r="M26" s="83"/>
      <c r="N26" s="238">
        <f t="shared" si="3"/>
        <v>0</v>
      </c>
      <c r="O26" s="86"/>
    </row>
    <row r="27" spans="1:15" ht="18" hidden="1" customHeight="1">
      <c r="A27" s="355"/>
      <c r="B27" s="16" t="s">
        <v>35</v>
      </c>
      <c r="C27" s="353" t="s">
        <v>218</v>
      </c>
      <c r="D27" s="354"/>
      <c r="E27" s="354"/>
      <c r="F27" s="354"/>
      <c r="G27" s="354"/>
      <c r="H27" s="354"/>
      <c r="I27" s="354"/>
      <c r="J27" s="12"/>
      <c r="K27" s="12"/>
      <c r="L27" s="254" t="s">
        <v>217</v>
      </c>
      <c r="M27" s="83"/>
      <c r="N27" s="238">
        <f t="shared" si="3"/>
        <v>0</v>
      </c>
      <c r="O27" s="86"/>
    </row>
    <row r="28" spans="1:15" ht="18" hidden="1" customHeight="1">
      <c r="A28" s="355" t="s">
        <v>86</v>
      </c>
      <c r="B28" s="15" t="s">
        <v>21</v>
      </c>
      <c r="C28" s="357" t="s">
        <v>104</v>
      </c>
      <c r="D28" s="357"/>
      <c r="E28" s="357"/>
      <c r="F28" s="357"/>
      <c r="G28" s="357"/>
      <c r="H28" s="357"/>
      <c r="I28" s="35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11</v>
      </c>
      <c r="C29" s="354" t="s">
        <v>12</v>
      </c>
      <c r="D29" s="354"/>
      <c r="E29" s="354"/>
      <c r="F29" s="354"/>
      <c r="G29" s="354"/>
      <c r="H29" s="354"/>
      <c r="I29" s="35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13</v>
      </c>
      <c r="C30" s="354"/>
      <c r="D30" s="354"/>
      <c r="E30" s="354"/>
      <c r="F30" s="354"/>
      <c r="G30" s="354"/>
      <c r="H30" s="354"/>
      <c r="I30" s="35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355"/>
      <c r="B31" s="15" t="s">
        <v>14</v>
      </c>
      <c r="C31" s="354" t="s">
        <v>107</v>
      </c>
      <c r="D31" s="354"/>
      <c r="E31" s="354"/>
      <c r="F31" s="354"/>
      <c r="G31" s="354"/>
      <c r="H31" s="354"/>
      <c r="I31" s="35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355"/>
      <c r="B32" s="16" t="s">
        <v>16</v>
      </c>
      <c r="C32" s="354" t="s">
        <v>17</v>
      </c>
      <c r="D32" s="354"/>
      <c r="E32" s="354"/>
      <c r="F32" s="354"/>
      <c r="G32" s="354"/>
      <c r="H32" s="354"/>
      <c r="I32" s="35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356"/>
      <c r="B33" s="17" t="s">
        <v>35</v>
      </c>
      <c r="C33" s="358" t="s">
        <v>106</v>
      </c>
      <c r="D33" s="358"/>
      <c r="E33" s="358"/>
      <c r="F33" s="358"/>
      <c r="G33" s="358"/>
      <c r="H33" s="358"/>
      <c r="I33" s="35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840</v>
      </c>
      <c r="O34" s="91"/>
    </row>
    <row r="35" spans="1:15" ht="18" customHeight="1">
      <c r="A35" s="20" t="s">
        <v>148</v>
      </c>
      <c r="B35" s="230" t="s">
        <v>78</v>
      </c>
      <c r="C35" s="338" t="s">
        <v>75</v>
      </c>
      <c r="D35" s="339"/>
      <c r="E35" s="339"/>
      <c r="F35" s="339"/>
      <c r="G35" s="339"/>
      <c r="H35" s="339"/>
      <c r="I35" s="339"/>
      <c r="J35" s="230" t="s">
        <v>57</v>
      </c>
      <c r="K35" s="230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1"/>
      <c r="K36" s="231"/>
      <c r="L36" s="231"/>
      <c r="M36" s="95"/>
      <c r="N36" s="201"/>
      <c r="O36" s="96"/>
    </row>
    <row r="37" spans="1:15" ht="18" customHeight="1">
      <c r="A37" s="3" t="s">
        <v>25</v>
      </c>
      <c r="B37" s="227" t="s">
        <v>111</v>
      </c>
      <c r="C37" s="57" t="s">
        <v>160</v>
      </c>
      <c r="D37" s="12">
        <v>11</v>
      </c>
      <c r="E37" s="22" t="s">
        <v>97</v>
      </c>
      <c r="F37" s="12">
        <v>3</v>
      </c>
      <c r="G37" s="22" t="s">
        <v>98</v>
      </c>
      <c r="H37" s="10" t="s">
        <v>156</v>
      </c>
      <c r="I37" s="22" t="s">
        <v>112</v>
      </c>
      <c r="J37" s="23">
        <v>20</v>
      </c>
      <c r="K37" s="23">
        <v>1</v>
      </c>
      <c r="L37" s="97" t="s">
        <v>28</v>
      </c>
      <c r="M37" s="174">
        <v>46.4</v>
      </c>
      <c r="N37" s="236">
        <f>J37*K37*M37</f>
        <v>928</v>
      </c>
      <c r="O37" s="175" t="s">
        <v>190</v>
      </c>
    </row>
    <row r="38" spans="1:15" ht="18" customHeight="1">
      <c r="A38" s="22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>
        <v>4</v>
      </c>
      <c r="G38" s="13" t="s">
        <v>98</v>
      </c>
      <c r="H38" s="10" t="s">
        <v>156</v>
      </c>
      <c r="I38" s="13" t="s">
        <v>112</v>
      </c>
      <c r="J38" s="223">
        <v>17</v>
      </c>
      <c r="K38" s="223">
        <v>1</v>
      </c>
      <c r="L38" s="82" t="s">
        <v>28</v>
      </c>
      <c r="M38" s="171">
        <v>38</v>
      </c>
      <c r="N38" s="238">
        <f t="shared" ref="N38:N43" si="4">J38*K38*M38</f>
        <v>646</v>
      </c>
      <c r="O38" s="175" t="s">
        <v>190</v>
      </c>
    </row>
    <row r="39" spans="1:15" ht="18" hidden="1" customHeight="1">
      <c r="A39" s="22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3"/>
      <c r="K39" s="223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hidden="1" customHeight="1">
      <c r="A40" s="22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3"/>
      <c r="K40" s="223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hidden="1" customHeight="1">
      <c r="A41" s="229" t="s">
        <v>30</v>
      </c>
      <c r="B41" s="22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3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hidden="1" customHeight="1">
      <c r="A42" s="229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2"/>
      <c r="K42" s="223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hidden="1" customHeight="1">
      <c r="A43" s="229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2"/>
      <c r="K43" s="223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hidden="1" customHeight="1">
      <c r="A44" s="229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2"/>
      <c r="K44" s="222"/>
      <c r="L44" s="234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1574</v>
      </c>
      <c r="O45" s="103"/>
    </row>
    <row r="46" spans="1:15" ht="18" customHeight="1">
      <c r="A46" s="27" t="s">
        <v>148</v>
      </c>
      <c r="B46" s="220" t="s">
        <v>78</v>
      </c>
      <c r="C46" s="270" t="s">
        <v>75</v>
      </c>
      <c r="D46" s="271"/>
      <c r="E46" s="271"/>
      <c r="F46" s="271"/>
      <c r="G46" s="271"/>
      <c r="H46" s="271"/>
      <c r="I46" s="271"/>
      <c r="J46" s="220" t="s">
        <v>57</v>
      </c>
      <c r="K46" s="220" t="s">
        <v>23</v>
      </c>
      <c r="L46" s="221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315" t="s">
        <v>32</v>
      </c>
      <c r="B48" s="317" t="s">
        <v>114</v>
      </c>
      <c r="C48" s="319" t="s">
        <v>115</v>
      </c>
      <c r="D48" s="320"/>
      <c r="E48" s="320"/>
      <c r="F48" s="320"/>
      <c r="G48" s="320"/>
      <c r="H48" s="320"/>
      <c r="I48" s="321"/>
      <c r="J48" s="29">
        <v>3</v>
      </c>
      <c r="K48" s="30">
        <v>1</v>
      </c>
      <c r="L48" s="108" t="s">
        <v>152</v>
      </c>
      <c r="M48" s="109">
        <v>270</v>
      </c>
      <c r="N48" s="204">
        <f>J48*K48*M48</f>
        <v>810</v>
      </c>
      <c r="O48" s="136"/>
    </row>
    <row r="49" spans="1:15" ht="18" customHeight="1">
      <c r="A49" s="315"/>
      <c r="B49" s="317"/>
      <c r="C49" s="322" t="s">
        <v>116</v>
      </c>
      <c r="D49" s="323"/>
      <c r="E49" s="323"/>
      <c r="F49" s="323"/>
      <c r="G49" s="323"/>
      <c r="H49" s="323"/>
      <c r="I49" s="324"/>
      <c r="J49" s="223">
        <v>5</v>
      </c>
      <c r="K49" s="223">
        <v>1</v>
      </c>
      <c r="L49" s="111" t="s">
        <v>152</v>
      </c>
      <c r="M49" s="83">
        <v>240</v>
      </c>
      <c r="N49" s="197">
        <f t="shared" ref="N49:N52" si="5">J49*K49*M49</f>
        <v>1200</v>
      </c>
      <c r="O49" s="134"/>
    </row>
    <row r="50" spans="1:15" ht="18" customHeight="1">
      <c r="A50" s="315"/>
      <c r="B50" s="317"/>
      <c r="C50" s="334" t="s">
        <v>230</v>
      </c>
      <c r="D50" s="323"/>
      <c r="E50" s="323"/>
      <c r="F50" s="323"/>
      <c r="G50" s="323"/>
      <c r="H50" s="323"/>
      <c r="I50" s="324"/>
      <c r="J50" s="223">
        <v>1</v>
      </c>
      <c r="K50" s="223">
        <v>1</v>
      </c>
      <c r="L50" s="111" t="s">
        <v>152</v>
      </c>
      <c r="M50" s="83">
        <v>270</v>
      </c>
      <c r="N50" s="197">
        <f t="shared" si="5"/>
        <v>270</v>
      </c>
      <c r="O50" s="134"/>
    </row>
    <row r="51" spans="1:15" ht="18" customHeight="1">
      <c r="A51" s="315"/>
      <c r="B51" s="317"/>
      <c r="C51" s="322" t="s">
        <v>34</v>
      </c>
      <c r="D51" s="323"/>
      <c r="E51" s="323"/>
      <c r="F51" s="323"/>
      <c r="G51" s="323"/>
      <c r="H51" s="323"/>
      <c r="I51" s="324"/>
      <c r="J51" s="223"/>
      <c r="K51" s="223"/>
      <c r="L51" s="111" t="s">
        <v>152</v>
      </c>
      <c r="M51" s="83"/>
      <c r="N51" s="197">
        <f t="shared" si="5"/>
        <v>0</v>
      </c>
      <c r="O51" s="135"/>
    </row>
    <row r="52" spans="1:15" ht="18" customHeight="1">
      <c r="A52" s="316"/>
      <c r="B52" s="318"/>
      <c r="C52" s="322" t="s">
        <v>116</v>
      </c>
      <c r="D52" s="323"/>
      <c r="E52" s="323"/>
      <c r="F52" s="323"/>
      <c r="G52" s="323"/>
      <c r="H52" s="323"/>
      <c r="I52" s="324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315" t="s">
        <v>36</v>
      </c>
      <c r="B53" s="328" t="s">
        <v>118</v>
      </c>
      <c r="C53" s="331" t="s">
        <v>188</v>
      </c>
      <c r="D53" s="332"/>
      <c r="E53" s="332"/>
      <c r="F53" s="332"/>
      <c r="G53" s="332"/>
      <c r="H53" s="332"/>
      <c r="I53" s="333"/>
      <c r="J53" s="29">
        <v>2</v>
      </c>
      <c r="K53" s="30">
        <v>1</v>
      </c>
      <c r="L53" s="113" t="s">
        <v>153</v>
      </c>
      <c r="M53" s="109">
        <v>1000</v>
      </c>
      <c r="N53" s="237">
        <f>J53*K53*M53</f>
        <v>2000</v>
      </c>
      <c r="O53" s="110"/>
    </row>
    <row r="54" spans="1:15" ht="18" customHeight="1">
      <c r="A54" s="315"/>
      <c r="B54" s="329"/>
      <c r="C54" s="334" t="s">
        <v>189</v>
      </c>
      <c r="D54" s="323"/>
      <c r="E54" s="323"/>
      <c r="F54" s="323"/>
      <c r="G54" s="323"/>
      <c r="H54" s="323"/>
      <c r="I54" s="324"/>
      <c r="J54" s="223">
        <v>1</v>
      </c>
      <c r="K54" s="223">
        <v>1</v>
      </c>
      <c r="L54" s="111" t="s">
        <v>153</v>
      </c>
      <c r="M54" s="83">
        <v>500</v>
      </c>
      <c r="N54" s="238">
        <f t="shared" ref="N54:N59" si="6">J54*K54*M54</f>
        <v>500</v>
      </c>
      <c r="O54" s="86"/>
    </row>
    <row r="55" spans="1:15" ht="18" customHeight="1">
      <c r="A55" s="315"/>
      <c r="B55" s="329"/>
      <c r="C55" s="322" t="s">
        <v>194</v>
      </c>
      <c r="D55" s="323"/>
      <c r="E55" s="323"/>
      <c r="F55" s="323"/>
      <c r="G55" s="323"/>
      <c r="H55" s="323"/>
      <c r="I55" s="324"/>
      <c r="J55" s="223"/>
      <c r="K55" s="223"/>
      <c r="L55" s="111" t="s">
        <v>153</v>
      </c>
      <c r="M55" s="83"/>
      <c r="N55" s="238">
        <f t="shared" si="6"/>
        <v>0</v>
      </c>
      <c r="O55" s="141"/>
    </row>
    <row r="56" spans="1:15" ht="18" customHeight="1">
      <c r="A56" s="315"/>
      <c r="B56" s="329"/>
      <c r="C56" s="322" t="s">
        <v>195</v>
      </c>
      <c r="D56" s="323"/>
      <c r="E56" s="323"/>
      <c r="F56" s="323"/>
      <c r="G56" s="323"/>
      <c r="H56" s="323"/>
      <c r="I56" s="324"/>
      <c r="J56" s="191"/>
      <c r="K56" s="30"/>
      <c r="L56" s="111" t="s">
        <v>153</v>
      </c>
      <c r="M56" s="109"/>
      <c r="N56" s="237">
        <f t="shared" si="6"/>
        <v>0</v>
      </c>
      <c r="O56" s="141"/>
    </row>
    <row r="57" spans="1:15" ht="18" customHeight="1">
      <c r="A57" s="315"/>
      <c r="B57" s="329"/>
      <c r="C57" s="360" t="s">
        <v>192</v>
      </c>
      <c r="D57" s="326"/>
      <c r="E57" s="326"/>
      <c r="F57" s="326"/>
      <c r="G57" s="326"/>
      <c r="H57" s="326"/>
      <c r="I57" s="327"/>
      <c r="J57" s="223"/>
      <c r="K57" s="223"/>
      <c r="L57" s="114" t="s">
        <v>153</v>
      </c>
      <c r="M57" s="100"/>
      <c r="N57" s="239">
        <f t="shared" si="6"/>
        <v>0</v>
      </c>
      <c r="O57" s="86"/>
    </row>
    <row r="58" spans="1:15" ht="18" customHeight="1">
      <c r="A58" s="315"/>
      <c r="B58" s="329"/>
      <c r="C58" s="360" t="s">
        <v>193</v>
      </c>
      <c r="D58" s="326"/>
      <c r="E58" s="326"/>
      <c r="F58" s="326"/>
      <c r="G58" s="326"/>
      <c r="H58" s="326"/>
      <c r="I58" s="327"/>
      <c r="J58" s="191"/>
      <c r="K58" s="30"/>
      <c r="L58" s="114" t="s">
        <v>153</v>
      </c>
      <c r="M58" s="100"/>
      <c r="N58" s="239">
        <f t="shared" si="6"/>
        <v>0</v>
      </c>
      <c r="O58" s="110"/>
    </row>
    <row r="59" spans="1:15" ht="18" customHeight="1">
      <c r="A59" s="316"/>
      <c r="B59" s="330"/>
      <c r="C59" s="360" t="s">
        <v>191</v>
      </c>
      <c r="D59" s="326"/>
      <c r="E59" s="326"/>
      <c r="F59" s="326"/>
      <c r="G59" s="326"/>
      <c r="H59" s="326"/>
      <c r="I59" s="327"/>
      <c r="J59" s="31"/>
      <c r="K59" s="25"/>
      <c r="L59" s="114" t="s">
        <v>153</v>
      </c>
      <c r="M59" s="100"/>
      <c r="N59" s="239">
        <f t="shared" si="6"/>
        <v>0</v>
      </c>
      <c r="O59" s="101"/>
    </row>
    <row r="60" spans="1:15" ht="18" customHeight="1">
      <c r="A60" s="315" t="s">
        <v>37</v>
      </c>
      <c r="B60" s="317" t="s">
        <v>119</v>
      </c>
      <c r="C60" s="319" t="s">
        <v>115</v>
      </c>
      <c r="D60" s="320"/>
      <c r="E60" s="320"/>
      <c r="F60" s="320"/>
      <c r="G60" s="320"/>
      <c r="H60" s="320"/>
      <c r="I60" s="321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315"/>
      <c r="B61" s="317"/>
      <c r="C61" s="322" t="s">
        <v>116</v>
      </c>
      <c r="D61" s="323"/>
      <c r="E61" s="323"/>
      <c r="F61" s="323"/>
      <c r="G61" s="323"/>
      <c r="H61" s="323"/>
      <c r="I61" s="324"/>
      <c r="J61" s="223"/>
      <c r="K61" s="223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315"/>
      <c r="B62" s="317"/>
      <c r="C62" s="322" t="s">
        <v>33</v>
      </c>
      <c r="D62" s="323"/>
      <c r="E62" s="323"/>
      <c r="F62" s="323"/>
      <c r="G62" s="323"/>
      <c r="H62" s="323"/>
      <c r="I62" s="324"/>
      <c r="J62" s="223"/>
      <c r="K62" s="223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315"/>
      <c r="B63" s="317"/>
      <c r="C63" s="322" t="s">
        <v>34</v>
      </c>
      <c r="D63" s="323"/>
      <c r="E63" s="323"/>
      <c r="F63" s="323"/>
      <c r="G63" s="323"/>
      <c r="H63" s="323"/>
      <c r="I63" s="324"/>
      <c r="J63" s="223"/>
      <c r="K63" s="223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316"/>
      <c r="B64" s="318"/>
      <c r="C64" s="325" t="s">
        <v>117</v>
      </c>
      <c r="D64" s="326"/>
      <c r="E64" s="326"/>
      <c r="F64" s="326"/>
      <c r="G64" s="326"/>
      <c r="H64" s="326"/>
      <c r="I64" s="32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06" t="s">
        <v>38</v>
      </c>
      <c r="B65" s="309" t="s">
        <v>120</v>
      </c>
      <c r="C65" s="312" t="s">
        <v>172</v>
      </c>
      <c r="D65" s="313"/>
      <c r="E65" s="313"/>
      <c r="F65" s="313"/>
      <c r="G65" s="313"/>
      <c r="H65" s="63" t="s">
        <v>157</v>
      </c>
      <c r="I65" s="11" t="s">
        <v>121</v>
      </c>
      <c r="J65" s="224">
        <v>200</v>
      </c>
      <c r="K65" s="224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07"/>
      <c r="B66" s="310"/>
      <c r="C66" s="294" t="s">
        <v>162</v>
      </c>
      <c r="D66" s="294"/>
      <c r="E66" s="294"/>
      <c r="F66" s="294"/>
      <c r="G66" s="294"/>
      <c r="H66" s="63" t="s">
        <v>157</v>
      </c>
      <c r="I66" s="13" t="s">
        <v>121</v>
      </c>
      <c r="J66" s="223"/>
      <c r="K66" s="223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08"/>
      <c r="B67" s="311"/>
      <c r="C67" s="314" t="s">
        <v>162</v>
      </c>
      <c r="D67" s="314"/>
      <c r="E67" s="314"/>
      <c r="F67" s="314"/>
      <c r="G67" s="314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4780</v>
      </c>
      <c r="O68" s="103"/>
    </row>
    <row r="69" spans="1:15" ht="18" customHeight="1">
      <c r="A69" s="27" t="s">
        <v>148</v>
      </c>
      <c r="B69" s="220" t="s">
        <v>78</v>
      </c>
      <c r="C69" s="270" t="s">
        <v>75</v>
      </c>
      <c r="D69" s="271"/>
      <c r="E69" s="271"/>
      <c r="F69" s="271"/>
      <c r="G69" s="271"/>
      <c r="H69" s="271"/>
      <c r="I69" s="271"/>
      <c r="J69" s="272" t="s">
        <v>76</v>
      </c>
      <c r="K69" s="270"/>
      <c r="L69" s="221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7" t="s">
        <v>87</v>
      </c>
      <c r="C71" s="301" t="s">
        <v>122</v>
      </c>
      <c r="D71" s="302"/>
      <c r="E71" s="302"/>
      <c r="F71" s="302"/>
      <c r="G71" s="302"/>
      <c r="H71" s="302"/>
      <c r="I71" s="303"/>
      <c r="J71" s="304"/>
      <c r="K71" s="305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280" t="s">
        <v>123</v>
      </c>
      <c r="D72" s="281"/>
      <c r="E72" s="281"/>
      <c r="F72" s="281"/>
      <c r="G72" s="281"/>
      <c r="H72" s="281"/>
      <c r="I72" s="282"/>
      <c r="J72" s="283"/>
      <c r="K72" s="284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346" t="s">
        <v>42</v>
      </c>
      <c r="C73" s="300" t="s">
        <v>181</v>
      </c>
      <c r="D73" s="281"/>
      <c r="E73" s="281"/>
      <c r="F73" s="281"/>
      <c r="G73" s="281"/>
      <c r="H73" s="281"/>
      <c r="I73" s="282"/>
      <c r="J73" s="283"/>
      <c r="K73" s="284"/>
      <c r="L73" s="111" t="s">
        <v>28</v>
      </c>
      <c r="M73" s="83"/>
      <c r="N73" s="236">
        <f t="shared" si="8"/>
        <v>0</v>
      </c>
      <c r="O73" s="86"/>
    </row>
    <row r="74" spans="1:15" ht="18" customHeight="1">
      <c r="A74" s="65" t="s">
        <v>46</v>
      </c>
      <c r="B74" s="310"/>
      <c r="C74" s="300" t="s">
        <v>182</v>
      </c>
      <c r="D74" s="281"/>
      <c r="E74" s="281"/>
      <c r="F74" s="281"/>
      <c r="G74" s="281"/>
      <c r="H74" s="281"/>
      <c r="I74" s="282"/>
      <c r="J74" s="283"/>
      <c r="K74" s="284"/>
      <c r="L74" s="111" t="s">
        <v>28</v>
      </c>
      <c r="M74" s="83"/>
      <c r="N74" s="236">
        <f t="shared" si="8"/>
        <v>0</v>
      </c>
      <c r="O74" s="86"/>
    </row>
    <row r="75" spans="1:15" ht="18" customHeight="1">
      <c r="A75" s="65" t="s">
        <v>47</v>
      </c>
      <c r="B75" s="310"/>
      <c r="C75" s="300" t="s">
        <v>183</v>
      </c>
      <c r="D75" s="281"/>
      <c r="E75" s="281"/>
      <c r="F75" s="281"/>
      <c r="G75" s="281"/>
      <c r="H75" s="281"/>
      <c r="I75" s="282"/>
      <c r="J75" s="283"/>
      <c r="K75" s="284"/>
      <c r="L75" s="111" t="s">
        <v>28</v>
      </c>
      <c r="M75" s="83"/>
      <c r="N75" s="236">
        <f t="shared" si="8"/>
        <v>0</v>
      </c>
      <c r="O75" s="86"/>
    </row>
    <row r="76" spans="1:15" ht="18" customHeight="1">
      <c r="A76" s="65" t="s">
        <v>48</v>
      </c>
      <c r="B76" s="347"/>
      <c r="C76" s="300" t="s">
        <v>185</v>
      </c>
      <c r="D76" s="281"/>
      <c r="E76" s="281"/>
      <c r="F76" s="281"/>
      <c r="G76" s="281"/>
      <c r="H76" s="281"/>
      <c r="I76" s="282"/>
      <c r="J76" s="283"/>
      <c r="K76" s="284"/>
      <c r="L76" s="170" t="s">
        <v>184</v>
      </c>
      <c r="M76" s="171"/>
      <c r="N76" s="236">
        <f t="shared" si="8"/>
        <v>0</v>
      </c>
      <c r="O76" s="172"/>
    </row>
    <row r="77" spans="1:15" ht="18" customHeight="1">
      <c r="A77" s="65" t="s">
        <v>50</v>
      </c>
      <c r="B77" s="255" t="s">
        <v>219</v>
      </c>
      <c r="C77" s="280"/>
      <c r="D77" s="281"/>
      <c r="E77" s="281"/>
      <c r="F77" s="281"/>
      <c r="G77" s="281"/>
      <c r="H77" s="281"/>
      <c r="I77" s="282"/>
      <c r="J77" s="283">
        <v>4</v>
      </c>
      <c r="K77" s="284"/>
      <c r="L77" s="111" t="s">
        <v>45</v>
      </c>
      <c r="M77" s="83">
        <v>300</v>
      </c>
      <c r="N77" s="215">
        <f t="shared" si="8"/>
        <v>1200</v>
      </c>
      <c r="O77" s="86"/>
    </row>
    <row r="78" spans="1:15" ht="18" customHeight="1">
      <c r="A78" s="65" t="s">
        <v>53</v>
      </c>
      <c r="B78" s="255" t="s">
        <v>220</v>
      </c>
      <c r="C78" s="280"/>
      <c r="D78" s="281"/>
      <c r="E78" s="281"/>
      <c r="F78" s="281"/>
      <c r="G78" s="281"/>
      <c r="H78" s="281"/>
      <c r="I78" s="282"/>
      <c r="J78" s="283">
        <v>2</v>
      </c>
      <c r="K78" s="284"/>
      <c r="L78" s="170" t="s">
        <v>221</v>
      </c>
      <c r="M78" s="83">
        <f>436/2</f>
        <v>218</v>
      </c>
      <c r="N78" s="215">
        <f t="shared" si="8"/>
        <v>436</v>
      </c>
      <c r="O78" s="86"/>
    </row>
    <row r="79" spans="1:15" ht="18" customHeight="1">
      <c r="A79" s="65" t="s">
        <v>55</v>
      </c>
      <c r="B79" s="255" t="s">
        <v>222</v>
      </c>
      <c r="C79" s="280"/>
      <c r="D79" s="281"/>
      <c r="E79" s="281"/>
      <c r="F79" s="281"/>
      <c r="G79" s="281"/>
      <c r="H79" s="281"/>
      <c r="I79" s="282"/>
      <c r="J79" s="283">
        <v>22</v>
      </c>
      <c r="K79" s="284"/>
      <c r="L79" s="111" t="s">
        <v>45</v>
      </c>
      <c r="M79" s="83">
        <v>15</v>
      </c>
      <c r="N79" s="215">
        <f t="shared" si="8"/>
        <v>330</v>
      </c>
      <c r="O79" s="86"/>
    </row>
    <row r="80" spans="1:15" ht="18" customHeight="1">
      <c r="A80" s="65" t="s">
        <v>56</v>
      </c>
      <c r="B80" s="24" t="s">
        <v>44</v>
      </c>
      <c r="C80" s="280"/>
      <c r="D80" s="281"/>
      <c r="E80" s="281"/>
      <c r="F80" s="281"/>
      <c r="G80" s="281"/>
      <c r="H80" s="281"/>
      <c r="I80" s="282"/>
      <c r="J80" s="283">
        <v>6</v>
      </c>
      <c r="K80" s="284"/>
      <c r="L80" s="111" t="s">
        <v>45</v>
      </c>
      <c r="M80" s="83">
        <v>50</v>
      </c>
      <c r="N80" s="215">
        <f t="shared" si="8"/>
        <v>300</v>
      </c>
      <c r="O80" s="86"/>
    </row>
    <row r="81" spans="1:15" ht="18" customHeight="1">
      <c r="A81" s="66" t="s">
        <v>89</v>
      </c>
      <c r="B81" s="33" t="s">
        <v>72</v>
      </c>
      <c r="C81" s="285"/>
      <c r="D81" s="286"/>
      <c r="E81" s="286"/>
      <c r="F81" s="286"/>
      <c r="G81" s="286"/>
      <c r="H81" s="286"/>
      <c r="I81" s="287"/>
      <c r="J81" s="288"/>
      <c r="K81" s="289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2266</v>
      </c>
      <c r="O82" s="103"/>
    </row>
    <row r="83" spans="1:15" ht="18" customHeight="1">
      <c r="A83" s="27" t="s">
        <v>148</v>
      </c>
      <c r="B83" s="220" t="s">
        <v>78</v>
      </c>
      <c r="C83" s="270" t="s">
        <v>75</v>
      </c>
      <c r="D83" s="271"/>
      <c r="E83" s="271"/>
      <c r="F83" s="271"/>
      <c r="G83" s="271"/>
      <c r="H83" s="271"/>
      <c r="I83" s="271"/>
      <c r="J83" s="220" t="s">
        <v>57</v>
      </c>
      <c r="K83" s="220" t="s">
        <v>58</v>
      </c>
      <c r="L83" s="221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1"/>
      <c r="K84" s="231"/>
      <c r="L84" s="231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290" t="s">
        <v>186</v>
      </c>
      <c r="D85" s="273"/>
      <c r="E85" s="273"/>
      <c r="F85" s="273"/>
      <c r="G85" s="273"/>
      <c r="H85" s="273"/>
      <c r="I85" s="273"/>
      <c r="J85" s="222">
        <v>14</v>
      </c>
      <c r="K85" s="222">
        <v>1</v>
      </c>
      <c r="L85" s="234" t="s">
        <v>19</v>
      </c>
      <c r="M85" s="151">
        <v>450</v>
      </c>
      <c r="N85" s="195">
        <f>J85*K85*M85</f>
        <v>6300</v>
      </c>
      <c r="O85" s="152"/>
    </row>
    <row r="86" spans="1:15" ht="18" customHeight="1">
      <c r="A86" s="173" t="s">
        <v>60</v>
      </c>
      <c r="B86" s="37" t="s">
        <v>92</v>
      </c>
      <c r="C86" s="273"/>
      <c r="D86" s="273"/>
      <c r="E86" s="273"/>
      <c r="F86" s="273"/>
      <c r="G86" s="273"/>
      <c r="H86" s="273"/>
      <c r="I86" s="273"/>
      <c r="J86" s="222"/>
      <c r="K86" s="222"/>
      <c r="L86" s="234" t="s">
        <v>19</v>
      </c>
      <c r="M86" s="151"/>
      <c r="N86" s="195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273"/>
      <c r="D87" s="273"/>
      <c r="E87" s="273"/>
      <c r="F87" s="273"/>
      <c r="G87" s="273"/>
      <c r="H87" s="273"/>
      <c r="I87" s="273"/>
      <c r="J87" s="222"/>
      <c r="K87" s="222"/>
      <c r="L87" s="234" t="s">
        <v>19</v>
      </c>
      <c r="M87" s="151"/>
      <c r="N87" s="195">
        <f t="shared" si="9"/>
        <v>0</v>
      </c>
      <c r="O87" s="152"/>
    </row>
    <row r="88" spans="1:15" ht="38.15" customHeight="1">
      <c r="A88" s="173" t="s">
        <v>91</v>
      </c>
      <c r="B88" s="37" t="s">
        <v>73</v>
      </c>
      <c r="C88" s="274" t="s">
        <v>187</v>
      </c>
      <c r="D88" s="273"/>
      <c r="E88" s="273"/>
      <c r="F88" s="273"/>
      <c r="G88" s="273"/>
      <c r="H88" s="273"/>
      <c r="I88" s="273"/>
      <c r="J88" s="222">
        <v>18</v>
      </c>
      <c r="K88" s="222">
        <v>1</v>
      </c>
      <c r="L88" s="234" t="s">
        <v>19</v>
      </c>
      <c r="M88" s="151">
        <v>500</v>
      </c>
      <c r="N88" s="195">
        <f t="shared" si="9"/>
        <v>9000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15300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24760</v>
      </c>
      <c r="O90" s="120"/>
    </row>
    <row r="91" spans="1:15" ht="18" customHeight="1">
      <c r="A91" s="27" t="s">
        <v>148</v>
      </c>
      <c r="B91" s="220" t="s">
        <v>78</v>
      </c>
      <c r="C91" s="270" t="s">
        <v>75</v>
      </c>
      <c r="D91" s="271"/>
      <c r="E91" s="271"/>
      <c r="F91" s="271"/>
      <c r="G91" s="271"/>
      <c r="H91" s="271"/>
      <c r="I91" s="271"/>
      <c r="J91" s="272" t="s">
        <v>76</v>
      </c>
      <c r="K91" s="270"/>
      <c r="L91" s="221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1"/>
      <c r="K92" s="231"/>
      <c r="L92" s="231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275" t="s">
        <v>128</v>
      </c>
      <c r="D93" s="276"/>
      <c r="E93" s="276"/>
      <c r="F93" s="276"/>
      <c r="G93" s="276"/>
      <c r="H93" s="276"/>
      <c r="I93" s="277"/>
      <c r="J93" s="361">
        <f>N90</f>
        <v>24760</v>
      </c>
      <c r="K93" s="362"/>
      <c r="L93" s="121"/>
      <c r="M93" s="122">
        <v>0.08</v>
      </c>
      <c r="N93" s="205">
        <f>J93*M93</f>
        <v>1980.8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1980.8</v>
      </c>
      <c r="O94" s="125"/>
    </row>
    <row r="95" spans="1:15" ht="18" customHeight="1">
      <c r="A95" s="27" t="s">
        <v>148</v>
      </c>
      <c r="B95" s="220" t="s">
        <v>78</v>
      </c>
      <c r="C95" s="270" t="s">
        <v>75</v>
      </c>
      <c r="D95" s="271"/>
      <c r="E95" s="271"/>
      <c r="F95" s="271"/>
      <c r="G95" s="271"/>
      <c r="H95" s="271"/>
      <c r="I95" s="271"/>
      <c r="J95" s="220" t="s">
        <v>57</v>
      </c>
      <c r="K95" s="220" t="s">
        <v>58</v>
      </c>
      <c r="L95" s="221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1"/>
      <c r="K96" s="231"/>
      <c r="L96" s="231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275" t="s">
        <v>64</v>
      </c>
      <c r="D97" s="276"/>
      <c r="E97" s="276"/>
      <c r="F97" s="276"/>
      <c r="G97" s="276"/>
      <c r="H97" s="276"/>
      <c r="I97" s="277"/>
      <c r="J97" s="222">
        <v>5</v>
      </c>
      <c r="K97" s="222">
        <v>5</v>
      </c>
      <c r="L97" s="121" t="s">
        <v>19</v>
      </c>
      <c r="M97" s="126">
        <v>1400</v>
      </c>
      <c r="N97" s="235">
        <f>J97*K97*M97</f>
        <v>35000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35000</v>
      </c>
      <c r="O98" s="125"/>
    </row>
    <row r="99" spans="1:15" ht="18" customHeight="1">
      <c r="A99" s="27" t="s">
        <v>148</v>
      </c>
      <c r="B99" s="220" t="s">
        <v>78</v>
      </c>
      <c r="C99" s="272" t="s">
        <v>75</v>
      </c>
      <c r="D99" s="296"/>
      <c r="E99" s="296"/>
      <c r="F99" s="296"/>
      <c r="G99" s="270"/>
      <c r="H99" s="220" t="s">
        <v>132</v>
      </c>
      <c r="I99" s="220" t="s">
        <v>133</v>
      </c>
      <c r="J99" s="272" t="s">
        <v>57</v>
      </c>
      <c r="K99" s="270"/>
      <c r="L99" s="221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1"/>
      <c r="K100" s="231"/>
      <c r="L100" s="231"/>
      <c r="M100" s="95"/>
      <c r="N100" s="201"/>
      <c r="O100" s="96"/>
    </row>
    <row r="101" spans="1:15" ht="18" customHeight="1">
      <c r="A101" s="225" t="s">
        <v>67</v>
      </c>
      <c r="B101" s="40" t="s">
        <v>134</v>
      </c>
      <c r="C101" s="297" t="s">
        <v>173</v>
      </c>
      <c r="D101" s="298"/>
      <c r="E101" s="298"/>
      <c r="F101" s="298"/>
      <c r="G101" s="298"/>
      <c r="H101" s="63" t="s">
        <v>158</v>
      </c>
      <c r="I101" s="63" t="s">
        <v>159</v>
      </c>
      <c r="J101" s="299">
        <v>1</v>
      </c>
      <c r="K101" s="299"/>
      <c r="L101" s="81" t="s">
        <v>77</v>
      </c>
      <c r="M101" s="115">
        <v>2750</v>
      </c>
      <c r="N101" s="241">
        <f>J101*M101</f>
        <v>2750</v>
      </c>
      <c r="O101" s="116" t="s">
        <v>163</v>
      </c>
    </row>
    <row r="102" spans="1:15" ht="18" customHeight="1">
      <c r="A102" s="226" t="s">
        <v>136</v>
      </c>
      <c r="B102" s="34" t="s">
        <v>137</v>
      </c>
      <c r="C102" s="294" t="s">
        <v>135</v>
      </c>
      <c r="D102" s="294"/>
      <c r="E102" s="294"/>
      <c r="F102" s="294"/>
      <c r="G102" s="294"/>
      <c r="H102" s="58"/>
      <c r="I102" s="58"/>
      <c r="J102" s="295"/>
      <c r="K102" s="295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6" t="s">
        <v>138</v>
      </c>
      <c r="B103" s="34" t="s">
        <v>139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6" t="s">
        <v>140</v>
      </c>
      <c r="B104" s="34" t="s">
        <v>141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29"/>
      <c r="B105" s="41" t="s">
        <v>61</v>
      </c>
      <c r="C105" s="269" t="s">
        <v>142</v>
      </c>
      <c r="D105" s="269"/>
      <c r="E105" s="269"/>
      <c r="F105" s="269"/>
      <c r="G105" s="269"/>
      <c r="H105" s="269"/>
      <c r="I105" s="269"/>
      <c r="J105" s="269"/>
      <c r="K105" s="269"/>
      <c r="L105" s="269"/>
      <c r="M105" s="127">
        <v>0.03</v>
      </c>
      <c r="N105" s="239">
        <f>SUM(N101,N104)*M105</f>
        <v>82.5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2832.5</v>
      </c>
      <c r="O106" s="125"/>
    </row>
    <row r="107" spans="1:15" ht="18" customHeight="1">
      <c r="A107" s="27" t="s">
        <v>148</v>
      </c>
      <c r="B107" s="220" t="s">
        <v>78</v>
      </c>
      <c r="C107" s="270" t="s">
        <v>75</v>
      </c>
      <c r="D107" s="271"/>
      <c r="E107" s="271"/>
      <c r="F107" s="271"/>
      <c r="G107" s="271"/>
      <c r="H107" s="271"/>
      <c r="I107" s="271"/>
      <c r="J107" s="272" t="s">
        <v>76</v>
      </c>
      <c r="K107" s="270"/>
      <c r="L107" s="221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1"/>
      <c r="K108" s="231"/>
      <c r="L108" s="231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291"/>
      <c r="D109" s="292"/>
      <c r="E109" s="292"/>
      <c r="F109" s="292"/>
      <c r="G109" s="292"/>
      <c r="H109" s="292"/>
      <c r="I109" s="293"/>
      <c r="J109" s="361">
        <f>SUM(N90,N94,N98,N106)</f>
        <v>64573.3</v>
      </c>
      <c r="K109" s="362"/>
      <c r="L109" s="121"/>
      <c r="M109" s="122">
        <v>0.06</v>
      </c>
      <c r="N109" s="205">
        <f>J109*M109</f>
        <v>3874.3980000000001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68447.698000000004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8"/>
      <c r="O111" s="129"/>
    </row>
    <row r="112" spans="1:15" ht="18" customHeight="1"/>
    <row r="113" ht="18" customHeight="1"/>
  </sheetData>
  <mergeCells count="118">
    <mergeCell ref="A1:O1"/>
    <mergeCell ref="A2:B2"/>
    <mergeCell ref="C2:E2"/>
    <mergeCell ref="I2:J2"/>
    <mergeCell ref="L2:M2"/>
    <mergeCell ref="N2:O2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</mergeCells>
  <phoneticPr fontId="25" type="noConversion"/>
  <dataValidations count="3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5:H67 F39:F44 D10:D21 H101:I104 F19:F21 F13:F14 C39:D44 H39:H44">
      <formula1>#REF!</formula1>
    </dataValidation>
    <dataValidation type="list" allowBlank="1" showInputMessage="1" showErrorMessage="1" sqref="H37:H38 C37:C38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74"/>
  <sheetViews>
    <sheetView showGridLines="0" tabSelected="1" topLeftCell="A95" zoomScaleNormal="100" workbookViewId="0">
      <selection activeCell="N102" sqref="N102:N106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5" customWidth="1"/>
    <col min="11" max="11" width="5.3046875" style="5" customWidth="1"/>
    <col min="12" max="12" width="7.4609375" style="5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60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80" t="s">
        <v>78</v>
      </c>
      <c r="C8" s="350" t="s">
        <v>75</v>
      </c>
      <c r="D8" s="351"/>
      <c r="E8" s="351"/>
      <c r="F8" s="351"/>
      <c r="G8" s="351"/>
      <c r="H8" s="351"/>
      <c r="I8" s="351"/>
      <c r="J8" s="80" t="s">
        <v>149</v>
      </c>
      <c r="K8" s="80" t="s">
        <v>150</v>
      </c>
      <c r="L8" s="80" t="s">
        <v>151</v>
      </c>
      <c r="M8" s="80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4" t="s">
        <v>199</v>
      </c>
      <c r="C10" s="149" t="s">
        <v>178</v>
      </c>
      <c r="D10" s="148">
        <v>11</v>
      </c>
      <c r="E10" s="149" t="s">
        <v>97</v>
      </c>
      <c r="F10" s="148">
        <v>1</v>
      </c>
      <c r="G10" s="149" t="s">
        <v>98</v>
      </c>
      <c r="H10" s="148">
        <v>1</v>
      </c>
      <c r="I10" s="149" t="s">
        <v>99</v>
      </c>
      <c r="J10" s="162">
        <v>1</v>
      </c>
      <c r="K10" s="149">
        <v>1</v>
      </c>
      <c r="L10" s="150" t="s">
        <v>79</v>
      </c>
      <c r="M10" s="151">
        <v>580</v>
      </c>
      <c r="N10" s="235">
        <f>J10*K10*M10</f>
        <v>580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2</v>
      </c>
      <c r="G11" s="149" t="s">
        <v>98</v>
      </c>
      <c r="H11" s="148">
        <v>1</v>
      </c>
      <c r="I11" s="149" t="s">
        <v>99</v>
      </c>
      <c r="J11" s="162">
        <v>130</v>
      </c>
      <c r="K11" s="149">
        <v>1</v>
      </c>
      <c r="L11" s="150" t="s">
        <v>79</v>
      </c>
      <c r="M11" s="151">
        <v>580</v>
      </c>
      <c r="N11" s="235">
        <f t="shared" ref="N11:N13" si="0">J11*K11*M11</f>
        <v>75400</v>
      </c>
      <c r="O11" s="163" t="s">
        <v>179</v>
      </c>
    </row>
    <row r="12" spans="1:17" ht="18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3</v>
      </c>
      <c r="G12" s="149" t="s">
        <v>98</v>
      </c>
      <c r="H12" s="148">
        <v>1</v>
      </c>
      <c r="I12" s="149" t="s">
        <v>99</v>
      </c>
      <c r="J12" s="164">
        <v>157.5</v>
      </c>
      <c r="K12" s="149">
        <v>1</v>
      </c>
      <c r="L12" s="150" t="s">
        <v>79</v>
      </c>
      <c r="M12" s="151">
        <v>580</v>
      </c>
      <c r="N12" s="235">
        <f t="shared" si="0"/>
        <v>91350</v>
      </c>
      <c r="O12" s="163" t="s">
        <v>179</v>
      </c>
    </row>
    <row r="13" spans="1:17" ht="18" customHeight="1">
      <c r="A13" s="352"/>
      <c r="B13" s="345"/>
      <c r="C13" s="149" t="s">
        <v>178</v>
      </c>
      <c r="D13" s="148">
        <v>11</v>
      </c>
      <c r="E13" s="149" t="s">
        <v>97</v>
      </c>
      <c r="F13" s="148">
        <v>4</v>
      </c>
      <c r="G13" s="149" t="s">
        <v>98</v>
      </c>
      <c r="H13" s="148">
        <v>1</v>
      </c>
      <c r="I13" s="149" t="s">
        <v>99</v>
      </c>
      <c r="J13" s="162">
        <v>136</v>
      </c>
      <c r="K13" s="149">
        <v>1</v>
      </c>
      <c r="L13" s="150" t="s">
        <v>79</v>
      </c>
      <c r="M13" s="151">
        <v>580</v>
      </c>
      <c r="N13" s="235">
        <f t="shared" si="0"/>
        <v>78880</v>
      </c>
      <c r="O13" s="163" t="s">
        <v>179</v>
      </c>
    </row>
    <row r="14" spans="1:17" ht="18" customHeight="1">
      <c r="A14" s="341" t="s">
        <v>9</v>
      </c>
      <c r="B14" s="344" t="s">
        <v>198</v>
      </c>
      <c r="C14" s="149" t="s">
        <v>178</v>
      </c>
      <c r="D14" s="148">
        <v>11</v>
      </c>
      <c r="E14" s="149" t="s">
        <v>97</v>
      </c>
      <c r="F14" s="148">
        <v>2</v>
      </c>
      <c r="G14" s="149" t="s">
        <v>98</v>
      </c>
      <c r="H14" s="148">
        <v>1</v>
      </c>
      <c r="I14" s="149" t="s">
        <v>99</v>
      </c>
      <c r="J14" s="162">
        <v>207</v>
      </c>
      <c r="K14" s="149">
        <v>1</v>
      </c>
      <c r="L14" s="150" t="s">
        <v>79</v>
      </c>
      <c r="M14" s="151">
        <v>420</v>
      </c>
      <c r="N14" s="235">
        <f>J14*K14*M14</f>
        <v>86940</v>
      </c>
      <c r="O14" s="163"/>
    </row>
    <row r="15" spans="1:17" ht="18" customHeight="1">
      <c r="A15" s="342"/>
      <c r="B15" s="345"/>
      <c r="C15" s="149" t="s">
        <v>178</v>
      </c>
      <c r="D15" s="148">
        <v>11</v>
      </c>
      <c r="E15" s="149" t="s">
        <v>97</v>
      </c>
      <c r="F15" s="148">
        <v>3</v>
      </c>
      <c r="G15" s="149" t="s">
        <v>98</v>
      </c>
      <c r="H15" s="148">
        <v>1</v>
      </c>
      <c r="I15" s="149" t="s">
        <v>99</v>
      </c>
      <c r="J15" s="162">
        <v>215</v>
      </c>
      <c r="K15" s="149">
        <v>1</v>
      </c>
      <c r="L15" s="150" t="s">
        <v>79</v>
      </c>
      <c r="M15" s="151">
        <v>420</v>
      </c>
      <c r="N15" s="235">
        <f t="shared" ref="N15" si="1">J15*K15*M15</f>
        <v>90300</v>
      </c>
      <c r="O15" s="163"/>
    </row>
    <row r="16" spans="1:17" ht="18" customHeight="1">
      <c r="A16" s="343"/>
      <c r="B16" s="345"/>
      <c r="C16" s="149" t="s">
        <v>178</v>
      </c>
      <c r="D16" s="148">
        <v>11</v>
      </c>
      <c r="E16" s="149" t="s">
        <v>97</v>
      </c>
      <c r="F16" s="148">
        <v>4</v>
      </c>
      <c r="G16" s="149" t="s">
        <v>98</v>
      </c>
      <c r="H16" s="148">
        <v>1</v>
      </c>
      <c r="I16" s="149" t="s">
        <v>99</v>
      </c>
      <c r="J16" s="164">
        <v>161.5</v>
      </c>
      <c r="K16" s="149">
        <v>1</v>
      </c>
      <c r="L16" s="150" t="s">
        <v>79</v>
      </c>
      <c r="M16" s="151">
        <v>420</v>
      </c>
      <c r="N16" s="235">
        <f>J16*K16*M16</f>
        <v>67830</v>
      </c>
      <c r="O16" s="163"/>
    </row>
    <row r="17" spans="1:15" ht="18" hidden="1" customHeight="1">
      <c r="A17" s="167" t="s">
        <v>20</v>
      </c>
      <c r="B17" s="165" t="s">
        <v>102</v>
      </c>
      <c r="C17" s="157"/>
      <c r="D17" s="158"/>
      <c r="E17" s="157"/>
      <c r="F17" s="158"/>
      <c r="G17" s="157"/>
      <c r="H17" s="158"/>
      <c r="I17" s="157"/>
      <c r="J17" s="159"/>
      <c r="K17" s="157"/>
      <c r="L17" s="160"/>
      <c r="M17" s="161"/>
      <c r="N17" s="196"/>
      <c r="O17" s="155"/>
    </row>
    <row r="18" spans="1:15" ht="18" hidden="1" customHeight="1">
      <c r="A18" s="168"/>
      <c r="B18" s="166"/>
      <c r="C18" s="13" t="s">
        <v>100</v>
      </c>
      <c r="D18" s="12"/>
      <c r="E18" s="13" t="s">
        <v>97</v>
      </c>
      <c r="F18" s="12"/>
      <c r="G18" s="13" t="s">
        <v>98</v>
      </c>
      <c r="H18" s="12"/>
      <c r="I18" s="13" t="s">
        <v>99</v>
      </c>
      <c r="J18" s="14"/>
      <c r="K18" s="13"/>
      <c r="L18" s="82" t="s">
        <v>79</v>
      </c>
      <c r="M18" s="83"/>
      <c r="N18" s="197">
        <f t="shared" ref="N18" si="2">J18*K18*M18</f>
        <v>0</v>
      </c>
      <c r="O18" s="84"/>
    </row>
    <row r="19" spans="1:15" ht="18" hidden="1" customHeight="1">
      <c r="A19" s="355" t="s">
        <v>82</v>
      </c>
      <c r="B19" s="359" t="s">
        <v>103</v>
      </c>
      <c r="C19" s="13" t="s">
        <v>96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>J19*K19*M19</f>
        <v>0</v>
      </c>
      <c r="O19" s="84"/>
    </row>
    <row r="20" spans="1:15" ht="18" hidden="1" customHeight="1">
      <c r="A20" s="355"/>
      <c r="B20" s="359"/>
      <c r="C20" s="13" t="s">
        <v>100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 t="shared" ref="N20:N32" si="3">J20*K20*M20</f>
        <v>0</v>
      </c>
      <c r="O20" s="84"/>
    </row>
    <row r="21" spans="1:15" ht="18" hidden="1" customHeight="1">
      <c r="A21" s="355" t="s">
        <v>85</v>
      </c>
      <c r="B21" s="15" t="s">
        <v>10</v>
      </c>
      <c r="C21" s="357"/>
      <c r="D21" s="357"/>
      <c r="E21" s="357"/>
      <c r="F21" s="357"/>
      <c r="G21" s="357"/>
      <c r="H21" s="357"/>
      <c r="I21" s="357"/>
      <c r="J21" s="12">
        <v>0</v>
      </c>
      <c r="K21" s="12">
        <v>0</v>
      </c>
      <c r="L21" s="85" t="s">
        <v>81</v>
      </c>
      <c r="M21" s="83">
        <v>0</v>
      </c>
      <c r="N21" s="203">
        <f t="shared" si="3"/>
        <v>0</v>
      </c>
      <c r="O21" s="86"/>
    </row>
    <row r="22" spans="1:15" ht="18" hidden="1" customHeight="1">
      <c r="A22" s="355"/>
      <c r="B22" s="15" t="s">
        <v>11</v>
      </c>
      <c r="C22" s="354"/>
      <c r="D22" s="354"/>
      <c r="E22" s="354"/>
      <c r="F22" s="354"/>
      <c r="G22" s="354"/>
      <c r="H22" s="354"/>
      <c r="I22" s="354"/>
      <c r="J22" s="12">
        <v>0</v>
      </c>
      <c r="K22" s="12">
        <v>0</v>
      </c>
      <c r="L22" s="85" t="s">
        <v>18</v>
      </c>
      <c r="M22" s="83">
        <v>0</v>
      </c>
      <c r="N22" s="203">
        <f t="shared" si="3"/>
        <v>0</v>
      </c>
      <c r="O22" s="86"/>
    </row>
    <row r="23" spans="1:15" ht="18" hidden="1" customHeight="1">
      <c r="A23" s="355"/>
      <c r="B23" s="15" t="s">
        <v>13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19</v>
      </c>
      <c r="M23" s="83"/>
      <c r="N23" s="197">
        <f t="shared" si="3"/>
        <v>0</v>
      </c>
      <c r="O23" s="86"/>
    </row>
    <row r="24" spans="1:15" ht="18" hidden="1" customHeight="1">
      <c r="A24" s="355"/>
      <c r="B24" s="15" t="s">
        <v>14</v>
      </c>
      <c r="C24" s="354" t="s">
        <v>105</v>
      </c>
      <c r="D24" s="354"/>
      <c r="E24" s="354"/>
      <c r="F24" s="354"/>
      <c r="G24" s="354"/>
      <c r="H24" s="354"/>
      <c r="I24" s="354"/>
      <c r="J24" s="12"/>
      <c r="K24" s="12"/>
      <c r="L24" s="85" t="s">
        <v>15</v>
      </c>
      <c r="M24" s="83"/>
      <c r="N24" s="197">
        <f t="shared" si="3"/>
        <v>0</v>
      </c>
      <c r="O24" s="86"/>
    </row>
    <row r="25" spans="1:15" ht="18" hidden="1" customHeight="1">
      <c r="A25" s="355"/>
      <c r="B25" s="16" t="s">
        <v>16</v>
      </c>
      <c r="C25" s="354" t="s">
        <v>17</v>
      </c>
      <c r="D25" s="354"/>
      <c r="E25" s="354"/>
      <c r="F25" s="354"/>
      <c r="G25" s="354"/>
      <c r="H25" s="354"/>
      <c r="I25" s="354"/>
      <c r="J25" s="12"/>
      <c r="K25" s="12"/>
      <c r="L25" s="85" t="s">
        <v>18</v>
      </c>
      <c r="M25" s="83"/>
      <c r="N25" s="197">
        <f t="shared" si="3"/>
        <v>0</v>
      </c>
      <c r="O25" s="86"/>
    </row>
    <row r="26" spans="1:15" ht="18" hidden="1" customHeight="1">
      <c r="A26" s="355"/>
      <c r="B26" s="16" t="s">
        <v>35</v>
      </c>
      <c r="C26" s="353" t="s">
        <v>218</v>
      </c>
      <c r="D26" s="354"/>
      <c r="E26" s="354"/>
      <c r="F26" s="354"/>
      <c r="G26" s="354"/>
      <c r="H26" s="354"/>
      <c r="I26" s="354"/>
      <c r="J26" s="12">
        <v>0</v>
      </c>
      <c r="K26" s="12">
        <v>0</v>
      </c>
      <c r="L26" s="254" t="s">
        <v>217</v>
      </c>
      <c r="M26" s="83">
        <v>0</v>
      </c>
      <c r="N26" s="203">
        <f t="shared" si="3"/>
        <v>0</v>
      </c>
      <c r="O26" s="86"/>
    </row>
    <row r="27" spans="1:15" ht="18" hidden="1" customHeight="1">
      <c r="A27" s="355" t="s">
        <v>86</v>
      </c>
      <c r="B27" s="15" t="s">
        <v>21</v>
      </c>
      <c r="C27" s="357" t="s">
        <v>104</v>
      </c>
      <c r="D27" s="357"/>
      <c r="E27" s="357"/>
      <c r="F27" s="357"/>
      <c r="G27" s="357"/>
      <c r="H27" s="357"/>
      <c r="I27" s="357"/>
      <c r="J27" s="12"/>
      <c r="K27" s="12"/>
      <c r="L27" s="85" t="s">
        <v>81</v>
      </c>
      <c r="M27" s="83"/>
      <c r="N27" s="197">
        <f t="shared" si="3"/>
        <v>0</v>
      </c>
      <c r="O27" s="86"/>
    </row>
    <row r="28" spans="1:15" ht="18" hidden="1" customHeight="1">
      <c r="A28" s="355"/>
      <c r="B28" s="15" t="s">
        <v>11</v>
      </c>
      <c r="C28" s="354" t="s">
        <v>12</v>
      </c>
      <c r="D28" s="354"/>
      <c r="E28" s="354"/>
      <c r="F28" s="354"/>
      <c r="G28" s="354"/>
      <c r="H28" s="354"/>
      <c r="I28" s="354"/>
      <c r="J28" s="12"/>
      <c r="K28" s="12"/>
      <c r="L28" s="85" t="s">
        <v>18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13</v>
      </c>
      <c r="C29" s="354"/>
      <c r="D29" s="354"/>
      <c r="E29" s="354"/>
      <c r="F29" s="354"/>
      <c r="G29" s="354"/>
      <c r="H29" s="354"/>
      <c r="I29" s="354"/>
      <c r="J29" s="12"/>
      <c r="K29" s="12"/>
      <c r="L29" s="85" t="s">
        <v>19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14</v>
      </c>
      <c r="C30" s="354" t="s">
        <v>107</v>
      </c>
      <c r="D30" s="354"/>
      <c r="E30" s="354"/>
      <c r="F30" s="354"/>
      <c r="G30" s="354"/>
      <c r="H30" s="354"/>
      <c r="I30" s="354"/>
      <c r="J30" s="12"/>
      <c r="K30" s="12"/>
      <c r="L30" s="85" t="s">
        <v>15</v>
      </c>
      <c r="M30" s="83"/>
      <c r="N30" s="197">
        <f t="shared" si="3"/>
        <v>0</v>
      </c>
      <c r="O30" s="86"/>
    </row>
    <row r="31" spans="1:15" ht="18" hidden="1" customHeight="1">
      <c r="A31" s="355"/>
      <c r="B31" s="16" t="s">
        <v>16</v>
      </c>
      <c r="C31" s="354" t="s">
        <v>17</v>
      </c>
      <c r="D31" s="354"/>
      <c r="E31" s="354"/>
      <c r="F31" s="354"/>
      <c r="G31" s="354"/>
      <c r="H31" s="354"/>
      <c r="I31" s="354"/>
      <c r="J31" s="12"/>
      <c r="K31" s="12"/>
      <c r="L31" s="85" t="s">
        <v>18</v>
      </c>
      <c r="M31" s="83"/>
      <c r="N31" s="197">
        <f t="shared" si="3"/>
        <v>0</v>
      </c>
      <c r="O31" s="86"/>
    </row>
    <row r="32" spans="1:15" ht="18" hidden="1" customHeight="1">
      <c r="A32" s="356"/>
      <c r="B32" s="17" t="s">
        <v>35</v>
      </c>
      <c r="C32" s="358" t="s">
        <v>106</v>
      </c>
      <c r="D32" s="358"/>
      <c r="E32" s="358"/>
      <c r="F32" s="358"/>
      <c r="G32" s="358"/>
      <c r="H32" s="358"/>
      <c r="I32" s="358"/>
      <c r="J32" s="18"/>
      <c r="K32" s="18"/>
      <c r="L32" s="87"/>
      <c r="M32" s="88"/>
      <c r="N32" s="198">
        <f t="shared" si="3"/>
        <v>0</v>
      </c>
      <c r="O32" s="89"/>
    </row>
    <row r="33" spans="1:15" ht="18" customHeight="1" thickBot="1">
      <c r="A33" s="53" t="s">
        <v>108</v>
      </c>
      <c r="B33" s="54"/>
      <c r="C33" s="54"/>
      <c r="D33" s="54"/>
      <c r="E33" s="54"/>
      <c r="F33" s="54"/>
      <c r="G33" s="54"/>
      <c r="H33" s="54"/>
      <c r="I33" s="54"/>
      <c r="J33" s="19"/>
      <c r="K33" s="19"/>
      <c r="L33" s="19"/>
      <c r="M33" s="90"/>
      <c r="N33" s="199">
        <f>SUM(N10:N32)</f>
        <v>491280</v>
      </c>
      <c r="O33" s="91"/>
    </row>
    <row r="34" spans="1:15" ht="18" customHeight="1">
      <c r="A34" s="20" t="s">
        <v>148</v>
      </c>
      <c r="B34" s="79" t="s">
        <v>78</v>
      </c>
      <c r="C34" s="338" t="s">
        <v>75</v>
      </c>
      <c r="D34" s="339"/>
      <c r="E34" s="339"/>
      <c r="F34" s="339"/>
      <c r="G34" s="339"/>
      <c r="H34" s="339"/>
      <c r="I34" s="339"/>
      <c r="J34" s="79" t="s">
        <v>57</v>
      </c>
      <c r="K34" s="79" t="s">
        <v>109</v>
      </c>
      <c r="L34" s="92" t="s">
        <v>151</v>
      </c>
      <c r="M34" s="93" t="s">
        <v>94</v>
      </c>
      <c r="N34" s="200" t="s">
        <v>22</v>
      </c>
      <c r="O34" s="94" t="s">
        <v>0</v>
      </c>
    </row>
    <row r="35" spans="1:15" ht="18" customHeight="1">
      <c r="A35" s="55" t="s">
        <v>24</v>
      </c>
      <c r="B35" s="56" t="s">
        <v>110</v>
      </c>
      <c r="C35" s="56"/>
      <c r="D35" s="56"/>
      <c r="E35" s="56"/>
      <c r="F35" s="56"/>
      <c r="G35" s="56"/>
      <c r="H35" s="56"/>
      <c r="I35" s="56"/>
      <c r="J35" s="21"/>
      <c r="K35" s="21"/>
      <c r="L35" s="21"/>
      <c r="M35" s="95"/>
      <c r="N35" s="201"/>
      <c r="O35" s="96"/>
    </row>
    <row r="36" spans="1:15" ht="18" customHeight="1">
      <c r="A36" s="3" t="s">
        <v>25</v>
      </c>
      <c r="B36" s="77" t="s">
        <v>111</v>
      </c>
      <c r="C36" s="57" t="s">
        <v>160</v>
      </c>
      <c r="D36" s="12">
        <v>11</v>
      </c>
      <c r="E36" s="22" t="s">
        <v>97</v>
      </c>
      <c r="F36" s="12">
        <v>3</v>
      </c>
      <c r="G36" s="22" t="s">
        <v>98</v>
      </c>
      <c r="H36" s="10" t="s">
        <v>156</v>
      </c>
      <c r="I36" s="22" t="s">
        <v>112</v>
      </c>
      <c r="J36" s="23">
        <v>20</v>
      </c>
      <c r="K36" s="23">
        <v>1</v>
      </c>
      <c r="L36" s="97" t="s">
        <v>28</v>
      </c>
      <c r="M36" s="174">
        <v>46.4</v>
      </c>
      <c r="N36" s="236">
        <f>J36*K36*M36</f>
        <v>928</v>
      </c>
      <c r="O36" s="175" t="s">
        <v>190</v>
      </c>
    </row>
    <row r="37" spans="1:15" ht="18" customHeight="1">
      <c r="A37" s="76" t="s">
        <v>26</v>
      </c>
      <c r="B37" s="24" t="s">
        <v>111</v>
      </c>
      <c r="C37" s="58" t="s">
        <v>160</v>
      </c>
      <c r="D37" s="12">
        <v>11</v>
      </c>
      <c r="E37" s="13" t="s">
        <v>97</v>
      </c>
      <c r="F37" s="12">
        <v>4</v>
      </c>
      <c r="G37" s="13" t="s">
        <v>98</v>
      </c>
      <c r="H37" s="10" t="s">
        <v>156</v>
      </c>
      <c r="I37" s="13" t="s">
        <v>112</v>
      </c>
      <c r="J37" s="73">
        <v>17</v>
      </c>
      <c r="K37" s="73">
        <v>1</v>
      </c>
      <c r="L37" s="82" t="s">
        <v>28</v>
      </c>
      <c r="M37" s="171">
        <v>38</v>
      </c>
      <c r="N37" s="238">
        <f t="shared" ref="N37:N42" si="4">J37*K37*M37</f>
        <v>646</v>
      </c>
      <c r="O37" s="99" t="s">
        <v>164</v>
      </c>
    </row>
    <row r="38" spans="1:15" ht="18" hidden="1" customHeight="1">
      <c r="A38" s="76" t="s">
        <v>27</v>
      </c>
      <c r="B38" s="24" t="s">
        <v>111</v>
      </c>
      <c r="C38" s="58" t="s">
        <v>160</v>
      </c>
      <c r="D38" s="12"/>
      <c r="E38" s="13" t="s">
        <v>97</v>
      </c>
      <c r="F38" s="12"/>
      <c r="G38" s="13" t="s">
        <v>98</v>
      </c>
      <c r="H38" s="10" t="s">
        <v>99</v>
      </c>
      <c r="I38" s="13" t="s">
        <v>112</v>
      </c>
      <c r="J38" s="73"/>
      <c r="K38" s="73"/>
      <c r="L38" s="82" t="s">
        <v>28</v>
      </c>
      <c r="M38" s="83"/>
      <c r="N38" s="197">
        <f t="shared" si="4"/>
        <v>0</v>
      </c>
      <c r="O38" s="99" t="s">
        <v>164</v>
      </c>
    </row>
    <row r="39" spans="1:15" ht="18" hidden="1" customHeight="1">
      <c r="A39" s="76" t="s">
        <v>29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156</v>
      </c>
      <c r="I39" s="13" t="s">
        <v>112</v>
      </c>
      <c r="J39" s="73"/>
      <c r="K39" s="138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hidden="1" customHeight="1">
      <c r="A40" s="78" t="s">
        <v>30</v>
      </c>
      <c r="B40" s="139" t="s">
        <v>111</v>
      </c>
      <c r="C40" s="142" t="s">
        <v>160</v>
      </c>
      <c r="D40" s="143"/>
      <c r="E40" s="144" t="s">
        <v>97</v>
      </c>
      <c r="F40" s="18"/>
      <c r="G40" s="144" t="s">
        <v>98</v>
      </c>
      <c r="H40" s="10" t="s">
        <v>99</v>
      </c>
      <c r="I40" s="144" t="s">
        <v>112</v>
      </c>
      <c r="J40" s="30"/>
      <c r="K40" s="138"/>
      <c r="L40" s="145" t="s">
        <v>28</v>
      </c>
      <c r="M40" s="83"/>
      <c r="N40" s="204">
        <f t="shared" si="4"/>
        <v>0</v>
      </c>
      <c r="O40" s="99" t="s">
        <v>164</v>
      </c>
    </row>
    <row r="41" spans="1:15" ht="18" hidden="1" customHeight="1">
      <c r="A41" s="140" t="s">
        <v>167</v>
      </c>
      <c r="B41" s="146" t="s">
        <v>111</v>
      </c>
      <c r="C41" s="147" t="s">
        <v>160</v>
      </c>
      <c r="D41" s="148"/>
      <c r="E41" s="149" t="s">
        <v>97</v>
      </c>
      <c r="F41" s="148"/>
      <c r="G41" s="153" t="s">
        <v>170</v>
      </c>
      <c r="H41" s="10" t="s">
        <v>156</v>
      </c>
      <c r="I41" s="144" t="s">
        <v>112</v>
      </c>
      <c r="J41" s="39"/>
      <c r="K41" s="138"/>
      <c r="L41" s="145" t="s">
        <v>28</v>
      </c>
      <c r="M41" s="83"/>
      <c r="N41" s="205">
        <f t="shared" si="4"/>
        <v>0</v>
      </c>
      <c r="O41" s="99" t="s">
        <v>164</v>
      </c>
    </row>
    <row r="42" spans="1:15" ht="18" hidden="1" customHeight="1">
      <c r="A42" s="140" t="s">
        <v>168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54" t="s">
        <v>171</v>
      </c>
      <c r="I42" s="144" t="s">
        <v>112</v>
      </c>
      <c r="J42" s="39"/>
      <c r="K42" s="138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hidden="1" customHeight="1">
      <c r="A43" s="140" t="s">
        <v>169</v>
      </c>
      <c r="B43" s="146" t="s">
        <v>111</v>
      </c>
      <c r="C43" s="147"/>
      <c r="D43" s="148"/>
      <c r="E43" s="149"/>
      <c r="F43" s="148"/>
      <c r="G43" s="149"/>
      <c r="H43" s="148"/>
      <c r="I43" s="149"/>
      <c r="J43" s="39"/>
      <c r="K43" s="39"/>
      <c r="L43" s="150"/>
      <c r="M43" s="151"/>
      <c r="N43" s="205"/>
      <c r="O43" s="152"/>
    </row>
    <row r="44" spans="1:15" ht="18" customHeight="1" thickBot="1">
      <c r="A44" s="59" t="s">
        <v>108</v>
      </c>
      <c r="B44" s="60"/>
      <c r="C44" s="60"/>
      <c r="D44" s="60"/>
      <c r="E44" s="60"/>
      <c r="F44" s="60"/>
      <c r="G44" s="60"/>
      <c r="H44" s="60"/>
      <c r="I44" s="60"/>
      <c r="J44" s="26"/>
      <c r="K44" s="26"/>
      <c r="L44" s="26"/>
      <c r="M44" s="102"/>
      <c r="N44" s="206">
        <f>SUM(N36:N43)</f>
        <v>1574</v>
      </c>
      <c r="O44" s="103"/>
    </row>
    <row r="45" spans="1:15" ht="18" customHeight="1">
      <c r="A45" s="27" t="s">
        <v>148</v>
      </c>
      <c r="B45" s="71" t="s">
        <v>78</v>
      </c>
      <c r="C45" s="270" t="s">
        <v>75</v>
      </c>
      <c r="D45" s="271"/>
      <c r="E45" s="271"/>
      <c r="F45" s="271"/>
      <c r="G45" s="271"/>
      <c r="H45" s="271"/>
      <c r="I45" s="271"/>
      <c r="J45" s="71" t="s">
        <v>57</v>
      </c>
      <c r="K45" s="71" t="s">
        <v>23</v>
      </c>
      <c r="L45" s="72" t="s">
        <v>151</v>
      </c>
      <c r="M45" s="104" t="s">
        <v>94</v>
      </c>
      <c r="N45" s="207" t="s">
        <v>22</v>
      </c>
      <c r="O45" s="105" t="s">
        <v>0</v>
      </c>
    </row>
    <row r="46" spans="1:15" ht="18" customHeight="1">
      <c r="A46" s="61" t="s">
        <v>31</v>
      </c>
      <c r="B46" s="62" t="s">
        <v>113</v>
      </c>
      <c r="C46" s="62"/>
      <c r="D46" s="62"/>
      <c r="E46" s="62"/>
      <c r="F46" s="62"/>
      <c r="G46" s="62"/>
      <c r="H46" s="62"/>
      <c r="I46" s="62"/>
      <c r="J46" s="28"/>
      <c r="K46" s="28"/>
      <c r="L46" s="28"/>
      <c r="M46" s="106"/>
      <c r="N46" s="208"/>
      <c r="O46" s="107"/>
    </row>
    <row r="47" spans="1:15" ht="18" customHeight="1">
      <c r="A47" s="315" t="s">
        <v>32</v>
      </c>
      <c r="B47" s="317" t="s">
        <v>114</v>
      </c>
      <c r="C47" s="340" t="s">
        <v>227</v>
      </c>
      <c r="D47" s="320"/>
      <c r="E47" s="320"/>
      <c r="F47" s="320"/>
      <c r="G47" s="320"/>
      <c r="H47" s="320"/>
      <c r="I47" s="321"/>
      <c r="J47" s="29">
        <v>93</v>
      </c>
      <c r="K47" s="30">
        <v>1</v>
      </c>
      <c r="L47" s="108" t="s">
        <v>152</v>
      </c>
      <c r="M47" s="109">
        <v>270</v>
      </c>
      <c r="N47" s="237">
        <f>J47*K47*M47</f>
        <v>25110</v>
      </c>
      <c r="O47" s="136"/>
    </row>
    <row r="48" spans="1:15" ht="18" customHeight="1">
      <c r="A48" s="315"/>
      <c r="B48" s="317"/>
      <c r="C48" s="334" t="s">
        <v>228</v>
      </c>
      <c r="D48" s="323"/>
      <c r="E48" s="323"/>
      <c r="F48" s="323"/>
      <c r="G48" s="323"/>
      <c r="H48" s="323"/>
      <c r="I48" s="324"/>
      <c r="J48" s="73">
        <v>159</v>
      </c>
      <c r="K48" s="73">
        <v>1</v>
      </c>
      <c r="L48" s="111" t="s">
        <v>152</v>
      </c>
      <c r="M48" s="83">
        <v>240</v>
      </c>
      <c r="N48" s="238">
        <f t="shared" ref="N48:N52" si="5">J48*K48*M48</f>
        <v>38160</v>
      </c>
      <c r="O48" s="134"/>
    </row>
    <row r="49" spans="1:15" ht="18" customHeight="1">
      <c r="A49" s="315"/>
      <c r="B49" s="317"/>
      <c r="C49" s="334" t="s">
        <v>230</v>
      </c>
      <c r="D49" s="323"/>
      <c r="E49" s="323"/>
      <c r="F49" s="323"/>
      <c r="G49" s="323"/>
      <c r="H49" s="323"/>
      <c r="I49" s="324"/>
      <c r="J49" s="223">
        <v>13</v>
      </c>
      <c r="K49" s="223">
        <v>1</v>
      </c>
      <c r="L49" s="111" t="s">
        <v>152</v>
      </c>
      <c r="M49" s="83">
        <v>270</v>
      </c>
      <c r="N49" s="238">
        <f t="shared" si="5"/>
        <v>3510</v>
      </c>
      <c r="O49" s="134"/>
    </row>
    <row r="50" spans="1:15" ht="18" customHeight="1">
      <c r="A50" s="315"/>
      <c r="B50" s="317"/>
      <c r="C50" s="334" t="s">
        <v>225</v>
      </c>
      <c r="D50" s="323"/>
      <c r="E50" s="323"/>
      <c r="F50" s="323"/>
      <c r="G50" s="323"/>
      <c r="H50" s="323"/>
      <c r="I50" s="324"/>
      <c r="J50" s="73">
        <v>10</v>
      </c>
      <c r="K50" s="73">
        <v>1</v>
      </c>
      <c r="L50" s="111" t="s">
        <v>152</v>
      </c>
      <c r="M50" s="83">
        <v>750</v>
      </c>
      <c r="N50" s="238">
        <f t="shared" si="5"/>
        <v>7500</v>
      </c>
      <c r="O50" s="134"/>
    </row>
    <row r="51" spans="1:15" ht="18" customHeight="1">
      <c r="A51" s="315"/>
      <c r="B51" s="317"/>
      <c r="C51" s="334" t="s">
        <v>226</v>
      </c>
      <c r="D51" s="323"/>
      <c r="E51" s="323"/>
      <c r="F51" s="323"/>
      <c r="G51" s="323"/>
      <c r="H51" s="323"/>
      <c r="I51" s="324"/>
      <c r="J51" s="73">
        <v>9</v>
      </c>
      <c r="K51" s="73">
        <v>1</v>
      </c>
      <c r="L51" s="111" t="s">
        <v>152</v>
      </c>
      <c r="M51" s="83">
        <v>600</v>
      </c>
      <c r="N51" s="238">
        <f t="shared" si="5"/>
        <v>5400</v>
      </c>
      <c r="O51" s="135"/>
    </row>
    <row r="52" spans="1:15" ht="18" hidden="1" customHeight="1">
      <c r="A52" s="316"/>
      <c r="B52" s="318"/>
      <c r="C52" s="322" t="s">
        <v>116</v>
      </c>
      <c r="D52" s="323"/>
      <c r="E52" s="323"/>
      <c r="F52" s="323"/>
      <c r="G52" s="323"/>
      <c r="H52" s="323"/>
      <c r="I52" s="324"/>
      <c r="J52" s="31"/>
      <c r="K52" s="25"/>
      <c r="L52" s="112" t="s">
        <v>152</v>
      </c>
      <c r="M52" s="100"/>
      <c r="N52" s="239">
        <f t="shared" si="5"/>
        <v>0</v>
      </c>
      <c r="O52" s="137"/>
    </row>
    <row r="53" spans="1:15" ht="18" customHeight="1">
      <c r="A53" s="315" t="s">
        <v>36</v>
      </c>
      <c r="B53" s="328" t="s">
        <v>118</v>
      </c>
      <c r="C53" s="331" t="s">
        <v>223</v>
      </c>
      <c r="D53" s="332"/>
      <c r="E53" s="332"/>
      <c r="F53" s="332"/>
      <c r="G53" s="332"/>
      <c r="H53" s="332"/>
      <c r="I53" s="333"/>
      <c r="J53" s="29">
        <v>1</v>
      </c>
      <c r="K53" s="30">
        <v>2</v>
      </c>
      <c r="L53" s="113" t="s">
        <v>153</v>
      </c>
      <c r="M53" s="109">
        <v>1000</v>
      </c>
      <c r="N53" s="237">
        <f>J53*K53*M53</f>
        <v>2000</v>
      </c>
      <c r="O53" s="110"/>
    </row>
    <row r="54" spans="1:15" ht="18" customHeight="1">
      <c r="A54" s="315"/>
      <c r="B54" s="317"/>
      <c r="C54" s="331" t="s">
        <v>224</v>
      </c>
      <c r="D54" s="332"/>
      <c r="E54" s="332"/>
      <c r="F54" s="332"/>
      <c r="G54" s="332"/>
      <c r="H54" s="332"/>
      <c r="I54" s="333"/>
      <c r="J54" s="29">
        <v>1</v>
      </c>
      <c r="K54" s="30">
        <v>1</v>
      </c>
      <c r="L54" s="113" t="s">
        <v>153</v>
      </c>
      <c r="M54" s="109">
        <v>800</v>
      </c>
      <c r="N54" s="237">
        <f>J54*K54*M54</f>
        <v>800</v>
      </c>
      <c r="O54" s="110"/>
    </row>
    <row r="55" spans="1:15" ht="18" customHeight="1">
      <c r="A55" s="315"/>
      <c r="B55" s="329"/>
      <c r="C55" s="334" t="s">
        <v>189</v>
      </c>
      <c r="D55" s="323"/>
      <c r="E55" s="323"/>
      <c r="F55" s="323"/>
      <c r="G55" s="323"/>
      <c r="H55" s="323"/>
      <c r="I55" s="324"/>
      <c r="J55" s="73">
        <v>1</v>
      </c>
      <c r="K55" s="73">
        <v>1</v>
      </c>
      <c r="L55" s="111" t="s">
        <v>153</v>
      </c>
      <c r="M55" s="83">
        <v>500</v>
      </c>
      <c r="N55" s="238">
        <f t="shared" ref="N55:N60" si="6">J55*K55*M55</f>
        <v>500</v>
      </c>
      <c r="O55" s="86"/>
    </row>
    <row r="56" spans="1:15" ht="18" customHeight="1">
      <c r="A56" s="315"/>
      <c r="B56" s="329"/>
      <c r="C56" s="364" t="s">
        <v>194</v>
      </c>
      <c r="D56" s="365"/>
      <c r="E56" s="365"/>
      <c r="F56" s="365"/>
      <c r="G56" s="365"/>
      <c r="H56" s="365"/>
      <c r="I56" s="366"/>
      <c r="J56" s="73">
        <v>1</v>
      </c>
      <c r="K56" s="73">
        <v>2</v>
      </c>
      <c r="L56" s="111" t="s">
        <v>153</v>
      </c>
      <c r="M56" s="83">
        <v>600</v>
      </c>
      <c r="N56" s="238">
        <f t="shared" si="6"/>
        <v>1200</v>
      </c>
      <c r="O56" s="141"/>
    </row>
    <row r="57" spans="1:15" ht="18" customHeight="1">
      <c r="A57" s="315"/>
      <c r="B57" s="329"/>
      <c r="C57" s="364" t="s">
        <v>195</v>
      </c>
      <c r="D57" s="365"/>
      <c r="E57" s="365"/>
      <c r="F57" s="365"/>
      <c r="G57" s="365"/>
      <c r="H57" s="365"/>
      <c r="I57" s="366"/>
      <c r="J57" s="191">
        <v>1</v>
      </c>
      <c r="K57" s="30">
        <v>1</v>
      </c>
      <c r="L57" s="111" t="s">
        <v>153</v>
      </c>
      <c r="M57" s="109">
        <v>600</v>
      </c>
      <c r="N57" s="237">
        <f t="shared" si="6"/>
        <v>600</v>
      </c>
      <c r="O57" s="141"/>
    </row>
    <row r="58" spans="1:15" ht="18" customHeight="1">
      <c r="A58" s="315"/>
      <c r="B58" s="329"/>
      <c r="C58" s="367" t="s">
        <v>192</v>
      </c>
      <c r="D58" s="368"/>
      <c r="E58" s="368"/>
      <c r="F58" s="368"/>
      <c r="G58" s="368"/>
      <c r="H58" s="368"/>
      <c r="I58" s="369"/>
      <c r="J58" s="31">
        <v>25</v>
      </c>
      <c r="K58" s="25">
        <v>1</v>
      </c>
      <c r="L58" s="114" t="s">
        <v>153</v>
      </c>
      <c r="M58" s="100">
        <v>650</v>
      </c>
      <c r="N58" s="239">
        <f t="shared" ref="N58:N59" si="7">J58*K58*M58</f>
        <v>16250</v>
      </c>
      <c r="O58" s="86"/>
    </row>
    <row r="59" spans="1:15" ht="18" customHeight="1">
      <c r="A59" s="315"/>
      <c r="B59" s="329"/>
      <c r="C59" s="367" t="s">
        <v>193</v>
      </c>
      <c r="D59" s="368"/>
      <c r="E59" s="368"/>
      <c r="F59" s="368"/>
      <c r="G59" s="368"/>
      <c r="H59" s="368"/>
      <c r="I59" s="369"/>
      <c r="J59" s="31">
        <f>11+2.5</f>
        <v>13.5</v>
      </c>
      <c r="K59" s="25">
        <v>1</v>
      </c>
      <c r="L59" s="114" t="s">
        <v>153</v>
      </c>
      <c r="M59" s="100">
        <v>650</v>
      </c>
      <c r="N59" s="239">
        <f t="shared" si="7"/>
        <v>8775</v>
      </c>
      <c r="O59" s="110"/>
    </row>
    <row r="60" spans="1:15" ht="18" customHeight="1">
      <c r="A60" s="316"/>
      <c r="B60" s="330"/>
      <c r="C60" s="367" t="s">
        <v>191</v>
      </c>
      <c r="D60" s="368"/>
      <c r="E60" s="368"/>
      <c r="F60" s="368"/>
      <c r="G60" s="368"/>
      <c r="H60" s="368"/>
      <c r="I60" s="369"/>
      <c r="J60" s="31">
        <v>1</v>
      </c>
      <c r="K60" s="25">
        <v>1</v>
      </c>
      <c r="L60" s="114" t="s">
        <v>153</v>
      </c>
      <c r="M60" s="100">
        <v>650</v>
      </c>
      <c r="N60" s="239">
        <f t="shared" si="6"/>
        <v>650</v>
      </c>
      <c r="O60" s="101"/>
    </row>
    <row r="61" spans="1:15" ht="18" customHeight="1">
      <c r="A61" s="315" t="s">
        <v>37</v>
      </c>
      <c r="B61" s="317" t="s">
        <v>119</v>
      </c>
      <c r="C61" s="319" t="s">
        <v>115</v>
      </c>
      <c r="D61" s="320"/>
      <c r="E61" s="320"/>
      <c r="F61" s="320"/>
      <c r="G61" s="320"/>
      <c r="H61" s="320"/>
      <c r="I61" s="321"/>
      <c r="J61" s="29">
        <v>100</v>
      </c>
      <c r="K61" s="30">
        <v>2</v>
      </c>
      <c r="L61" s="108" t="s">
        <v>152</v>
      </c>
      <c r="M61" s="109">
        <v>0</v>
      </c>
      <c r="N61" s="204">
        <f>J61*K61*M61</f>
        <v>0</v>
      </c>
      <c r="O61" s="110" t="s">
        <v>174</v>
      </c>
    </row>
    <row r="62" spans="1:15" ht="18" customHeight="1">
      <c r="A62" s="315"/>
      <c r="B62" s="317"/>
      <c r="C62" s="322" t="s">
        <v>116</v>
      </c>
      <c r="D62" s="323"/>
      <c r="E62" s="323"/>
      <c r="F62" s="323"/>
      <c r="G62" s="323"/>
      <c r="H62" s="323"/>
      <c r="I62" s="324"/>
      <c r="J62" s="73"/>
      <c r="K62" s="73"/>
      <c r="L62" s="111" t="s">
        <v>152</v>
      </c>
      <c r="M62" s="83"/>
      <c r="N62" s="197">
        <f t="shared" ref="N62:N68" si="8">J62*K62*M62</f>
        <v>0</v>
      </c>
      <c r="O62" s="86"/>
    </row>
    <row r="63" spans="1:15" ht="18" customHeight="1">
      <c r="A63" s="315"/>
      <c r="B63" s="317"/>
      <c r="C63" s="322" t="s">
        <v>33</v>
      </c>
      <c r="D63" s="323"/>
      <c r="E63" s="323"/>
      <c r="F63" s="323"/>
      <c r="G63" s="323"/>
      <c r="H63" s="323"/>
      <c r="I63" s="324"/>
      <c r="J63" s="73"/>
      <c r="K63" s="73"/>
      <c r="L63" s="111" t="s">
        <v>152</v>
      </c>
      <c r="M63" s="83"/>
      <c r="N63" s="197">
        <f t="shared" si="8"/>
        <v>0</v>
      </c>
      <c r="O63" s="86"/>
    </row>
    <row r="64" spans="1:15" ht="18" customHeight="1">
      <c r="A64" s="315"/>
      <c r="B64" s="317"/>
      <c r="C64" s="322" t="s">
        <v>34</v>
      </c>
      <c r="D64" s="323"/>
      <c r="E64" s="323"/>
      <c r="F64" s="323"/>
      <c r="G64" s="323"/>
      <c r="H64" s="323"/>
      <c r="I64" s="324"/>
      <c r="J64" s="73"/>
      <c r="K64" s="73"/>
      <c r="L64" s="111" t="s">
        <v>152</v>
      </c>
      <c r="M64" s="83"/>
      <c r="N64" s="197">
        <f t="shared" si="8"/>
        <v>0</v>
      </c>
      <c r="O64" s="86"/>
    </row>
    <row r="65" spans="1:15" ht="18" customHeight="1">
      <c r="A65" s="316"/>
      <c r="B65" s="318"/>
      <c r="C65" s="325" t="s">
        <v>117</v>
      </c>
      <c r="D65" s="326"/>
      <c r="E65" s="326"/>
      <c r="F65" s="326"/>
      <c r="G65" s="326"/>
      <c r="H65" s="326"/>
      <c r="I65" s="327"/>
      <c r="J65" s="31"/>
      <c r="K65" s="25"/>
      <c r="L65" s="112" t="s">
        <v>152</v>
      </c>
      <c r="M65" s="100"/>
      <c r="N65" s="209">
        <f t="shared" si="8"/>
        <v>0</v>
      </c>
      <c r="O65" s="101"/>
    </row>
    <row r="66" spans="1:15" ht="18" customHeight="1">
      <c r="A66" s="306" t="s">
        <v>38</v>
      </c>
      <c r="B66" s="309" t="s">
        <v>237</v>
      </c>
      <c r="C66" s="312" t="s">
        <v>172</v>
      </c>
      <c r="D66" s="313"/>
      <c r="E66" s="313"/>
      <c r="F66" s="313"/>
      <c r="G66" s="313"/>
      <c r="H66" s="63" t="s">
        <v>157</v>
      </c>
      <c r="I66" s="11" t="s">
        <v>121</v>
      </c>
      <c r="J66" s="74">
        <v>347</v>
      </c>
      <c r="K66" s="74">
        <v>1</v>
      </c>
      <c r="L66" s="108" t="s">
        <v>154</v>
      </c>
      <c r="M66" s="253">
        <f>264975.95/347</f>
        <v>763.6194524495678</v>
      </c>
      <c r="N66" s="212">
        <f t="shared" si="8"/>
        <v>264975.95</v>
      </c>
      <c r="O66" s="116"/>
    </row>
    <row r="67" spans="1:15" ht="18" customHeight="1">
      <c r="A67" s="307"/>
      <c r="B67" s="310"/>
      <c r="C67" s="294" t="s">
        <v>162</v>
      </c>
      <c r="D67" s="294"/>
      <c r="E67" s="294"/>
      <c r="F67" s="294"/>
      <c r="G67" s="294"/>
      <c r="H67" s="63" t="s">
        <v>157</v>
      </c>
      <c r="I67" s="13" t="s">
        <v>121</v>
      </c>
      <c r="J67" s="73"/>
      <c r="K67" s="73"/>
      <c r="L67" s="111" t="s">
        <v>154</v>
      </c>
      <c r="M67" s="83"/>
      <c r="N67" s="197">
        <f t="shared" si="8"/>
        <v>0</v>
      </c>
      <c r="O67" s="86"/>
    </row>
    <row r="68" spans="1:15" ht="18" customHeight="1">
      <c r="A68" s="308"/>
      <c r="B68" s="311"/>
      <c r="C68" s="314" t="s">
        <v>162</v>
      </c>
      <c r="D68" s="314"/>
      <c r="E68" s="314"/>
      <c r="F68" s="314"/>
      <c r="G68" s="314"/>
      <c r="H68" s="63" t="s">
        <v>157</v>
      </c>
      <c r="I68" s="32" t="s">
        <v>121</v>
      </c>
      <c r="J68" s="31"/>
      <c r="K68" s="31"/>
      <c r="L68" s="112" t="s">
        <v>154</v>
      </c>
      <c r="M68" s="117"/>
      <c r="N68" s="213">
        <f t="shared" si="8"/>
        <v>0</v>
      </c>
      <c r="O68" s="118"/>
    </row>
    <row r="69" spans="1:15" ht="18" customHeight="1" thickBot="1">
      <c r="A69" s="59" t="s">
        <v>108</v>
      </c>
      <c r="B69" s="60"/>
      <c r="C69" s="60"/>
      <c r="D69" s="60"/>
      <c r="E69" s="60"/>
      <c r="F69" s="60"/>
      <c r="G69" s="60"/>
      <c r="H69" s="60"/>
      <c r="I69" s="60"/>
      <c r="J69" s="26"/>
      <c r="K69" s="26"/>
      <c r="L69" s="26"/>
      <c r="M69" s="102"/>
      <c r="N69" s="214">
        <f>SUM(N47:N68)</f>
        <v>375430.95</v>
      </c>
      <c r="O69" s="103"/>
    </row>
    <row r="70" spans="1:15" ht="18" customHeight="1">
      <c r="A70" s="27" t="s">
        <v>148</v>
      </c>
      <c r="B70" s="71" t="s">
        <v>78</v>
      </c>
      <c r="C70" s="270" t="s">
        <v>75</v>
      </c>
      <c r="D70" s="271"/>
      <c r="E70" s="271"/>
      <c r="F70" s="271"/>
      <c r="G70" s="271"/>
      <c r="H70" s="271"/>
      <c r="I70" s="271"/>
      <c r="J70" s="272" t="s">
        <v>76</v>
      </c>
      <c r="K70" s="270"/>
      <c r="L70" s="72" t="s">
        <v>151</v>
      </c>
      <c r="M70" s="104" t="s">
        <v>94</v>
      </c>
      <c r="N70" s="207" t="s">
        <v>22</v>
      </c>
      <c r="O70" s="105" t="s">
        <v>0</v>
      </c>
    </row>
    <row r="71" spans="1:15" ht="18" customHeight="1">
      <c r="A71" s="61" t="s">
        <v>39</v>
      </c>
      <c r="B71" s="62" t="s">
        <v>88</v>
      </c>
      <c r="C71" s="62"/>
      <c r="D71" s="62"/>
      <c r="E71" s="62"/>
      <c r="F71" s="62"/>
      <c r="G71" s="62"/>
      <c r="H71" s="62"/>
      <c r="I71" s="62"/>
      <c r="J71" s="28"/>
      <c r="K71" s="28"/>
      <c r="L71" s="28"/>
      <c r="M71" s="106"/>
      <c r="N71" s="208"/>
      <c r="O71" s="107"/>
    </row>
    <row r="72" spans="1:15" ht="18" customHeight="1">
      <c r="A72" s="64" t="s">
        <v>40</v>
      </c>
      <c r="B72" s="77" t="s">
        <v>87</v>
      </c>
      <c r="C72" s="301" t="s">
        <v>122</v>
      </c>
      <c r="D72" s="302"/>
      <c r="E72" s="302"/>
      <c r="F72" s="302"/>
      <c r="G72" s="302"/>
      <c r="H72" s="302"/>
      <c r="I72" s="303"/>
      <c r="J72" s="304"/>
      <c r="K72" s="305"/>
      <c r="L72" s="113" t="s">
        <v>155</v>
      </c>
      <c r="M72" s="98"/>
      <c r="N72" s="215">
        <f>J72*M72</f>
        <v>0</v>
      </c>
      <c r="O72" s="116"/>
    </row>
    <row r="73" spans="1:15" ht="18" customHeight="1">
      <c r="A73" s="65" t="s">
        <v>41</v>
      </c>
      <c r="B73" s="24" t="s">
        <v>71</v>
      </c>
      <c r="C73" s="280" t="s">
        <v>123</v>
      </c>
      <c r="D73" s="281"/>
      <c r="E73" s="281"/>
      <c r="F73" s="281"/>
      <c r="G73" s="281"/>
      <c r="H73" s="281"/>
      <c r="I73" s="282"/>
      <c r="J73" s="283"/>
      <c r="K73" s="284"/>
      <c r="L73" s="111" t="s">
        <v>28</v>
      </c>
      <c r="M73" s="83"/>
      <c r="N73" s="215">
        <f t="shared" ref="N73:N82" si="9">J73*M73</f>
        <v>0</v>
      </c>
      <c r="O73" s="86"/>
    </row>
    <row r="74" spans="1:15" ht="18" customHeight="1">
      <c r="A74" s="65" t="s">
        <v>43</v>
      </c>
      <c r="B74" s="346" t="s">
        <v>42</v>
      </c>
      <c r="C74" s="300" t="s">
        <v>181</v>
      </c>
      <c r="D74" s="281"/>
      <c r="E74" s="281"/>
      <c r="F74" s="281"/>
      <c r="G74" s="281"/>
      <c r="H74" s="281"/>
      <c r="I74" s="282"/>
      <c r="J74" s="283">
        <v>111</v>
      </c>
      <c r="K74" s="284"/>
      <c r="L74" s="111" t="s">
        <v>28</v>
      </c>
      <c r="M74" s="83">
        <v>500</v>
      </c>
      <c r="N74" s="236">
        <f>J74*M74</f>
        <v>55500</v>
      </c>
      <c r="O74" s="86"/>
    </row>
    <row r="75" spans="1:15" ht="18" customHeight="1">
      <c r="A75" s="65" t="s">
        <v>46</v>
      </c>
      <c r="B75" s="310"/>
      <c r="C75" s="300" t="s">
        <v>182</v>
      </c>
      <c r="D75" s="281"/>
      <c r="E75" s="281"/>
      <c r="F75" s="281"/>
      <c r="G75" s="281"/>
      <c r="H75" s="281"/>
      <c r="I75" s="282"/>
      <c r="J75" s="283">
        <v>313</v>
      </c>
      <c r="K75" s="284"/>
      <c r="L75" s="111" t="s">
        <v>28</v>
      </c>
      <c r="M75" s="83">
        <v>800</v>
      </c>
      <c r="N75" s="236">
        <f t="shared" si="9"/>
        <v>250400</v>
      </c>
      <c r="O75" s="86"/>
    </row>
    <row r="76" spans="1:15" ht="18" customHeight="1">
      <c r="A76" s="65" t="s">
        <v>47</v>
      </c>
      <c r="B76" s="310"/>
      <c r="C76" s="300" t="s">
        <v>183</v>
      </c>
      <c r="D76" s="281"/>
      <c r="E76" s="281"/>
      <c r="F76" s="281"/>
      <c r="G76" s="281"/>
      <c r="H76" s="281"/>
      <c r="I76" s="282"/>
      <c r="J76" s="283">
        <v>15</v>
      </c>
      <c r="K76" s="284"/>
      <c r="L76" s="111" t="s">
        <v>28</v>
      </c>
      <c r="M76" s="83">
        <v>1000</v>
      </c>
      <c r="N76" s="236">
        <f t="shared" si="9"/>
        <v>15000</v>
      </c>
      <c r="O76" s="86"/>
    </row>
    <row r="77" spans="1:15" ht="18" customHeight="1">
      <c r="A77" s="65" t="s">
        <v>48</v>
      </c>
      <c r="B77" s="347"/>
      <c r="C77" s="300" t="s">
        <v>185</v>
      </c>
      <c r="D77" s="281"/>
      <c r="E77" s="281"/>
      <c r="F77" s="281"/>
      <c r="G77" s="281"/>
      <c r="H77" s="281"/>
      <c r="I77" s="282"/>
      <c r="J77" s="283">
        <v>1</v>
      </c>
      <c r="K77" s="284"/>
      <c r="L77" s="170" t="s">
        <v>184</v>
      </c>
      <c r="M77" s="171">
        <f>(N74+N75)*6%</f>
        <v>18354</v>
      </c>
      <c r="N77" s="236">
        <f t="shared" si="9"/>
        <v>18354</v>
      </c>
      <c r="O77" s="172"/>
    </row>
    <row r="78" spans="1:15" ht="18" customHeight="1">
      <c r="A78" s="65" t="s">
        <v>50</v>
      </c>
      <c r="B78" s="255" t="s">
        <v>219</v>
      </c>
      <c r="C78" s="280"/>
      <c r="D78" s="281"/>
      <c r="E78" s="281"/>
      <c r="F78" s="281"/>
      <c r="G78" s="281"/>
      <c r="H78" s="281"/>
      <c r="I78" s="282"/>
      <c r="J78" s="283">
        <v>4</v>
      </c>
      <c r="K78" s="284"/>
      <c r="L78" s="111" t="s">
        <v>45</v>
      </c>
      <c r="M78" s="83">
        <v>300</v>
      </c>
      <c r="N78" s="236">
        <f t="shared" si="9"/>
        <v>1200</v>
      </c>
      <c r="O78" s="86"/>
    </row>
    <row r="79" spans="1:15" ht="18" customHeight="1">
      <c r="A79" s="65" t="s">
        <v>53</v>
      </c>
      <c r="B79" s="255" t="s">
        <v>220</v>
      </c>
      <c r="C79" s="280"/>
      <c r="D79" s="281"/>
      <c r="E79" s="281"/>
      <c r="F79" s="281"/>
      <c r="G79" s="281"/>
      <c r="H79" s="281"/>
      <c r="I79" s="282"/>
      <c r="J79" s="283">
        <v>2</v>
      </c>
      <c r="K79" s="284"/>
      <c r="L79" s="170" t="s">
        <v>221</v>
      </c>
      <c r="M79" s="83">
        <f>436/2</f>
        <v>218</v>
      </c>
      <c r="N79" s="236">
        <f t="shared" si="9"/>
        <v>436</v>
      </c>
      <c r="O79" s="86"/>
    </row>
    <row r="80" spans="1:15" ht="18" customHeight="1">
      <c r="A80" s="65" t="s">
        <v>55</v>
      </c>
      <c r="B80" s="255" t="s">
        <v>222</v>
      </c>
      <c r="C80" s="280"/>
      <c r="D80" s="281"/>
      <c r="E80" s="281"/>
      <c r="F80" s="281"/>
      <c r="G80" s="281"/>
      <c r="H80" s="281"/>
      <c r="I80" s="282"/>
      <c r="J80" s="283">
        <v>22</v>
      </c>
      <c r="K80" s="284"/>
      <c r="L80" s="111" t="s">
        <v>45</v>
      </c>
      <c r="M80" s="83">
        <v>15</v>
      </c>
      <c r="N80" s="236">
        <f t="shared" si="9"/>
        <v>330</v>
      </c>
      <c r="O80" s="86"/>
    </row>
    <row r="81" spans="1:15" ht="18" customHeight="1">
      <c r="A81" s="65" t="s">
        <v>56</v>
      </c>
      <c r="B81" s="24" t="s">
        <v>44</v>
      </c>
      <c r="C81" s="280"/>
      <c r="D81" s="281"/>
      <c r="E81" s="281"/>
      <c r="F81" s="281"/>
      <c r="G81" s="281"/>
      <c r="H81" s="281"/>
      <c r="I81" s="282"/>
      <c r="J81" s="283">
        <v>6</v>
      </c>
      <c r="K81" s="284"/>
      <c r="L81" s="111" t="s">
        <v>45</v>
      </c>
      <c r="M81" s="83">
        <v>50</v>
      </c>
      <c r="N81" s="236">
        <f t="shared" si="9"/>
        <v>300</v>
      </c>
      <c r="O81" s="86"/>
    </row>
    <row r="82" spans="1:15" ht="18" hidden="1" customHeight="1">
      <c r="A82" s="66" t="s">
        <v>89</v>
      </c>
      <c r="B82" s="33" t="s">
        <v>72</v>
      </c>
      <c r="C82" s="285"/>
      <c r="D82" s="286"/>
      <c r="E82" s="286"/>
      <c r="F82" s="286"/>
      <c r="G82" s="286"/>
      <c r="H82" s="286"/>
      <c r="I82" s="287"/>
      <c r="J82" s="288"/>
      <c r="K82" s="289"/>
      <c r="L82" s="112" t="s">
        <v>83</v>
      </c>
      <c r="M82" s="117"/>
      <c r="N82" s="205">
        <f t="shared" si="9"/>
        <v>0</v>
      </c>
      <c r="O82" s="118"/>
    </row>
    <row r="83" spans="1:15" ht="18" customHeight="1" thickBot="1">
      <c r="A83" s="59" t="s">
        <v>108</v>
      </c>
      <c r="B83" s="60"/>
      <c r="C83" s="60"/>
      <c r="D83" s="60"/>
      <c r="E83" s="60"/>
      <c r="F83" s="60"/>
      <c r="G83" s="60"/>
      <c r="H83" s="60"/>
      <c r="I83" s="60"/>
      <c r="J83" s="26"/>
      <c r="K83" s="26"/>
      <c r="L83" s="26"/>
      <c r="M83" s="102"/>
      <c r="N83" s="206">
        <f>SUM(N72:N82)</f>
        <v>341520</v>
      </c>
      <c r="O83" s="103"/>
    </row>
    <row r="84" spans="1:15" ht="18" customHeight="1">
      <c r="A84" s="27" t="s">
        <v>148</v>
      </c>
      <c r="B84" s="71" t="s">
        <v>78</v>
      </c>
      <c r="C84" s="270" t="s">
        <v>75</v>
      </c>
      <c r="D84" s="271"/>
      <c r="E84" s="271"/>
      <c r="F84" s="271"/>
      <c r="G84" s="271"/>
      <c r="H84" s="271"/>
      <c r="I84" s="271"/>
      <c r="J84" s="71" t="s">
        <v>57</v>
      </c>
      <c r="K84" s="71" t="s">
        <v>58</v>
      </c>
      <c r="L84" s="72" t="s">
        <v>151</v>
      </c>
      <c r="M84" s="104" t="s">
        <v>94</v>
      </c>
      <c r="N84" s="207" t="s">
        <v>22</v>
      </c>
      <c r="O84" s="105" t="s">
        <v>0</v>
      </c>
    </row>
    <row r="85" spans="1:15" ht="18" customHeight="1">
      <c r="A85" s="55" t="s">
        <v>124</v>
      </c>
      <c r="B85" s="56" t="s">
        <v>146</v>
      </c>
      <c r="C85" s="56"/>
      <c r="D85" s="56"/>
      <c r="E85" s="56"/>
      <c r="F85" s="56"/>
      <c r="G85" s="56"/>
      <c r="H85" s="56"/>
      <c r="I85" s="56"/>
      <c r="J85" s="21"/>
      <c r="K85" s="21"/>
      <c r="L85" s="21"/>
      <c r="M85" s="95"/>
      <c r="N85" s="201"/>
      <c r="O85" s="96"/>
    </row>
    <row r="86" spans="1:15" ht="18" customHeight="1">
      <c r="A86" s="173" t="s">
        <v>59</v>
      </c>
      <c r="B86" s="37" t="s">
        <v>125</v>
      </c>
      <c r="C86" s="290" t="s">
        <v>186</v>
      </c>
      <c r="D86" s="273"/>
      <c r="E86" s="273"/>
      <c r="F86" s="273"/>
      <c r="G86" s="273"/>
      <c r="H86" s="273"/>
      <c r="I86" s="273"/>
      <c r="J86" s="39">
        <v>14</v>
      </c>
      <c r="K86" s="39">
        <v>1</v>
      </c>
      <c r="L86" s="150" t="s">
        <v>19</v>
      </c>
      <c r="M86" s="151">
        <v>450</v>
      </c>
      <c r="N86" s="235">
        <f>J86*K86*M86</f>
        <v>6300</v>
      </c>
      <c r="O86" s="152"/>
    </row>
    <row r="87" spans="1:15" ht="18" hidden="1" customHeight="1">
      <c r="A87" s="173" t="s">
        <v>60</v>
      </c>
      <c r="B87" s="37" t="s">
        <v>92</v>
      </c>
      <c r="C87" s="273"/>
      <c r="D87" s="273"/>
      <c r="E87" s="273"/>
      <c r="F87" s="273"/>
      <c r="G87" s="273"/>
      <c r="H87" s="273"/>
      <c r="I87" s="273"/>
      <c r="J87" s="39"/>
      <c r="K87" s="39"/>
      <c r="L87" s="150" t="s">
        <v>19</v>
      </c>
      <c r="M87" s="151"/>
      <c r="N87" s="235">
        <f t="shared" ref="N87:N89" si="10">J87*K87*M87</f>
        <v>0</v>
      </c>
      <c r="O87" s="152"/>
    </row>
    <row r="88" spans="1:15" ht="18" hidden="1" customHeight="1">
      <c r="A88" s="173" t="s">
        <v>84</v>
      </c>
      <c r="B88" s="37" t="s">
        <v>90</v>
      </c>
      <c r="C88" s="273"/>
      <c r="D88" s="273"/>
      <c r="E88" s="273"/>
      <c r="F88" s="273"/>
      <c r="G88" s="273"/>
      <c r="H88" s="273"/>
      <c r="I88" s="273"/>
      <c r="J88" s="39"/>
      <c r="K88" s="39"/>
      <c r="L88" s="150" t="s">
        <v>19</v>
      </c>
      <c r="M88" s="151"/>
      <c r="N88" s="235">
        <f t="shared" si="10"/>
        <v>0</v>
      </c>
      <c r="O88" s="152"/>
    </row>
    <row r="89" spans="1:15" ht="30" customHeight="1">
      <c r="A89" s="173" t="s">
        <v>91</v>
      </c>
      <c r="B89" s="37" t="s">
        <v>73</v>
      </c>
      <c r="C89" s="274" t="s">
        <v>187</v>
      </c>
      <c r="D89" s="273"/>
      <c r="E89" s="273"/>
      <c r="F89" s="273"/>
      <c r="G89" s="273"/>
      <c r="H89" s="273"/>
      <c r="I89" s="273"/>
      <c r="J89" s="39">
        <v>18</v>
      </c>
      <c r="K89" s="39">
        <v>1</v>
      </c>
      <c r="L89" s="150" t="s">
        <v>19</v>
      </c>
      <c r="M89" s="151">
        <v>500</v>
      </c>
      <c r="N89" s="235">
        <f t="shared" si="10"/>
        <v>9000</v>
      </c>
      <c r="O89" s="152"/>
    </row>
    <row r="90" spans="1:15" ht="18" customHeight="1">
      <c r="A90" s="61" t="s">
        <v>108</v>
      </c>
      <c r="B90" s="62"/>
      <c r="C90" s="62"/>
      <c r="D90" s="62"/>
      <c r="E90" s="62"/>
      <c r="F90" s="62"/>
      <c r="G90" s="62"/>
      <c r="H90" s="62"/>
      <c r="I90" s="62"/>
      <c r="J90" s="28"/>
      <c r="K90" s="28"/>
      <c r="L90" s="28"/>
      <c r="M90" s="106"/>
      <c r="N90" s="208">
        <f>SUM(N86:N89)</f>
        <v>15300</v>
      </c>
      <c r="O90" s="107"/>
    </row>
    <row r="91" spans="1:15" ht="18" customHeight="1" thickBot="1">
      <c r="A91" s="67" t="s">
        <v>126</v>
      </c>
      <c r="B91" s="68"/>
      <c r="C91" s="68"/>
      <c r="D91" s="68"/>
      <c r="E91" s="68"/>
      <c r="F91" s="68"/>
      <c r="G91" s="68"/>
      <c r="H91" s="68"/>
      <c r="I91" s="68"/>
      <c r="J91" s="35"/>
      <c r="K91" s="35"/>
      <c r="L91" s="35"/>
      <c r="M91" s="119"/>
      <c r="N91" s="216">
        <f>SUM(N33,N44,N69,N83,N90)</f>
        <v>1225104.95</v>
      </c>
      <c r="O91" s="120"/>
    </row>
    <row r="92" spans="1:15" ht="18" customHeight="1">
      <c r="A92" s="27" t="s">
        <v>148</v>
      </c>
      <c r="B92" s="71" t="s">
        <v>78</v>
      </c>
      <c r="C92" s="270" t="s">
        <v>75</v>
      </c>
      <c r="D92" s="271"/>
      <c r="E92" s="271"/>
      <c r="F92" s="271"/>
      <c r="G92" s="271"/>
      <c r="H92" s="271"/>
      <c r="I92" s="271"/>
      <c r="J92" s="272" t="s">
        <v>76</v>
      </c>
      <c r="K92" s="270"/>
      <c r="L92" s="72" t="s">
        <v>151</v>
      </c>
      <c r="M92" s="104" t="s">
        <v>94</v>
      </c>
      <c r="N92" s="207" t="s">
        <v>22</v>
      </c>
      <c r="O92" s="105" t="s">
        <v>0</v>
      </c>
    </row>
    <row r="93" spans="1:15" ht="18" customHeight="1">
      <c r="A93" s="36" t="s">
        <v>127</v>
      </c>
      <c r="B93" s="56" t="s">
        <v>61</v>
      </c>
      <c r="C93" s="56"/>
      <c r="D93" s="56"/>
      <c r="E93" s="56"/>
      <c r="F93" s="56"/>
      <c r="G93" s="56"/>
      <c r="H93" s="56"/>
      <c r="I93" s="56"/>
      <c r="J93" s="21"/>
      <c r="K93" s="21"/>
      <c r="L93" s="21"/>
      <c r="M93" s="95"/>
      <c r="N93" s="201"/>
      <c r="O93" s="96"/>
    </row>
    <row r="94" spans="1:15" ht="18" customHeight="1">
      <c r="A94" s="2" t="s">
        <v>62</v>
      </c>
      <c r="B94" s="37" t="s">
        <v>61</v>
      </c>
      <c r="C94" s="275" t="s">
        <v>128</v>
      </c>
      <c r="D94" s="276"/>
      <c r="E94" s="276"/>
      <c r="F94" s="276"/>
      <c r="G94" s="276"/>
      <c r="H94" s="276"/>
      <c r="I94" s="277"/>
      <c r="J94" s="278">
        <f>N91</f>
        <v>1225104.95</v>
      </c>
      <c r="K94" s="279"/>
      <c r="L94" s="121"/>
      <c r="M94" s="122">
        <v>0.08</v>
      </c>
      <c r="N94" s="205">
        <f>J94*M94</f>
        <v>98008.395999999993</v>
      </c>
      <c r="O94" s="123"/>
    </row>
    <row r="95" spans="1:15" ht="18" customHeight="1" thickBot="1">
      <c r="A95" s="69" t="s">
        <v>108</v>
      </c>
      <c r="B95" s="70"/>
      <c r="C95" s="70"/>
      <c r="D95" s="70"/>
      <c r="E95" s="70"/>
      <c r="F95" s="70"/>
      <c r="G95" s="70"/>
      <c r="H95" s="70"/>
      <c r="I95" s="70"/>
      <c r="J95" s="38"/>
      <c r="K95" s="38"/>
      <c r="L95" s="38"/>
      <c r="M95" s="124"/>
      <c r="N95" s="217">
        <f>SUM(N94:N94)</f>
        <v>98008.395999999993</v>
      </c>
      <c r="O95" s="125"/>
    </row>
    <row r="96" spans="1:15" ht="18" customHeight="1">
      <c r="A96" s="27" t="s">
        <v>148</v>
      </c>
      <c r="B96" s="71" t="s">
        <v>78</v>
      </c>
      <c r="C96" s="270" t="s">
        <v>75</v>
      </c>
      <c r="D96" s="271"/>
      <c r="E96" s="271"/>
      <c r="F96" s="271"/>
      <c r="G96" s="271"/>
      <c r="H96" s="271"/>
      <c r="I96" s="271"/>
      <c r="J96" s="71" t="s">
        <v>57</v>
      </c>
      <c r="K96" s="71" t="s">
        <v>58</v>
      </c>
      <c r="L96" s="72" t="s">
        <v>151</v>
      </c>
      <c r="M96" s="104" t="s">
        <v>94</v>
      </c>
      <c r="N96" s="207" t="s">
        <v>22</v>
      </c>
      <c r="O96" s="105" t="s">
        <v>0</v>
      </c>
    </row>
    <row r="97" spans="1:15" ht="18" customHeight="1">
      <c r="A97" s="36" t="s">
        <v>129</v>
      </c>
      <c r="B97" s="56" t="s">
        <v>130</v>
      </c>
      <c r="C97" s="56"/>
      <c r="D97" s="56"/>
      <c r="E97" s="56"/>
      <c r="F97" s="56"/>
      <c r="G97" s="56"/>
      <c r="H97" s="56"/>
      <c r="I97" s="56"/>
      <c r="J97" s="21"/>
      <c r="K97" s="21"/>
      <c r="L97" s="21"/>
      <c r="M97" s="95"/>
      <c r="N97" s="201"/>
      <c r="O97" s="96"/>
    </row>
    <row r="98" spans="1:15" ht="18" customHeight="1">
      <c r="A98" s="2" t="s">
        <v>63</v>
      </c>
      <c r="B98" s="37" t="s">
        <v>131</v>
      </c>
      <c r="C98" s="275" t="s">
        <v>64</v>
      </c>
      <c r="D98" s="276"/>
      <c r="E98" s="276"/>
      <c r="F98" s="276"/>
      <c r="G98" s="276"/>
      <c r="H98" s="276"/>
      <c r="I98" s="277"/>
      <c r="J98" s="39">
        <v>5</v>
      </c>
      <c r="K98" s="39">
        <v>5</v>
      </c>
      <c r="L98" s="121" t="s">
        <v>19</v>
      </c>
      <c r="M98" s="126">
        <v>1400</v>
      </c>
      <c r="N98" s="235">
        <f>J98*K98*M98</f>
        <v>35000</v>
      </c>
      <c r="O98" s="169" t="s">
        <v>180</v>
      </c>
    </row>
    <row r="99" spans="1:15" ht="18" customHeight="1" thickBot="1">
      <c r="A99" s="69" t="s">
        <v>108</v>
      </c>
      <c r="B99" s="70"/>
      <c r="C99" s="70"/>
      <c r="D99" s="70"/>
      <c r="E99" s="70"/>
      <c r="F99" s="70"/>
      <c r="G99" s="70"/>
      <c r="H99" s="70"/>
      <c r="I99" s="70"/>
      <c r="J99" s="38"/>
      <c r="K99" s="38"/>
      <c r="L99" s="38"/>
      <c r="M99" s="124"/>
      <c r="N99" s="217">
        <f>SUM(N98:N98)</f>
        <v>35000</v>
      </c>
      <c r="O99" s="125"/>
    </row>
    <row r="100" spans="1:15" ht="18" customHeight="1">
      <c r="A100" s="27" t="s">
        <v>148</v>
      </c>
      <c r="B100" s="71" t="s">
        <v>78</v>
      </c>
      <c r="C100" s="272" t="s">
        <v>75</v>
      </c>
      <c r="D100" s="296"/>
      <c r="E100" s="296"/>
      <c r="F100" s="296"/>
      <c r="G100" s="270"/>
      <c r="H100" s="71" t="s">
        <v>132</v>
      </c>
      <c r="I100" s="71" t="s">
        <v>133</v>
      </c>
      <c r="J100" s="272" t="s">
        <v>57</v>
      </c>
      <c r="K100" s="270"/>
      <c r="L100" s="72" t="s">
        <v>151</v>
      </c>
      <c r="M100" s="104" t="s">
        <v>94</v>
      </c>
      <c r="N100" s="207" t="s">
        <v>22</v>
      </c>
      <c r="O100" s="105" t="s">
        <v>0</v>
      </c>
    </row>
    <row r="101" spans="1:15" ht="18" customHeight="1">
      <c r="A101" s="55" t="s">
        <v>65</v>
      </c>
      <c r="B101" s="56" t="s">
        <v>66</v>
      </c>
      <c r="C101" s="56"/>
      <c r="D101" s="56"/>
      <c r="E101" s="56"/>
      <c r="F101" s="56"/>
      <c r="G101" s="56"/>
      <c r="H101" s="56"/>
      <c r="I101" s="56"/>
      <c r="J101" s="21"/>
      <c r="K101" s="21"/>
      <c r="L101" s="21"/>
      <c r="M101" s="95"/>
      <c r="N101" s="201"/>
      <c r="O101" s="96"/>
    </row>
    <row r="102" spans="1:15" ht="18" customHeight="1">
      <c r="A102" s="75" t="s">
        <v>67</v>
      </c>
      <c r="B102" s="40" t="s">
        <v>134</v>
      </c>
      <c r="C102" s="297" t="s">
        <v>173</v>
      </c>
      <c r="D102" s="298"/>
      <c r="E102" s="298"/>
      <c r="F102" s="298"/>
      <c r="G102" s="298"/>
      <c r="H102" s="63" t="s">
        <v>158</v>
      </c>
      <c r="I102" s="224" t="s">
        <v>159</v>
      </c>
      <c r="J102" s="299">
        <v>460</v>
      </c>
      <c r="K102" s="299"/>
      <c r="L102" s="81" t="s">
        <v>77</v>
      </c>
      <c r="M102" s="253">
        <f>436528/460</f>
        <v>948.97391304347821</v>
      </c>
      <c r="N102" s="241">
        <f>J102*M102</f>
        <v>436528</v>
      </c>
      <c r="O102" s="116" t="s">
        <v>163</v>
      </c>
    </row>
    <row r="103" spans="1:15" ht="18" customHeight="1">
      <c r="A103" s="76" t="s">
        <v>136</v>
      </c>
      <c r="B103" s="34" t="s">
        <v>137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171"/>
      <c r="N103" s="238">
        <f t="shared" ref="N103:N105" si="11">J103*M103</f>
        <v>0</v>
      </c>
      <c r="O103" s="86"/>
    </row>
    <row r="104" spans="1:15" ht="18" customHeight="1">
      <c r="A104" s="76" t="s">
        <v>138</v>
      </c>
      <c r="B104" s="34" t="s">
        <v>139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171"/>
      <c r="N104" s="238">
        <f t="shared" si="11"/>
        <v>0</v>
      </c>
      <c r="O104" s="86"/>
    </row>
    <row r="105" spans="1:15" ht="18" customHeight="1">
      <c r="A105" s="76" t="s">
        <v>140</v>
      </c>
      <c r="B105" s="34" t="s">
        <v>141</v>
      </c>
      <c r="C105" s="294" t="s">
        <v>135</v>
      </c>
      <c r="D105" s="294"/>
      <c r="E105" s="294"/>
      <c r="F105" s="294"/>
      <c r="G105" s="294"/>
      <c r="H105" s="58"/>
      <c r="I105" s="58"/>
      <c r="J105" s="295"/>
      <c r="K105" s="295"/>
      <c r="L105" s="82" t="s">
        <v>77</v>
      </c>
      <c r="M105" s="83"/>
      <c r="N105" s="238">
        <f t="shared" si="11"/>
        <v>0</v>
      </c>
      <c r="O105" s="86"/>
    </row>
    <row r="106" spans="1:15" ht="18" customHeight="1">
      <c r="A106" s="78"/>
      <c r="B106" s="41" t="s">
        <v>61</v>
      </c>
      <c r="C106" s="269" t="s">
        <v>142</v>
      </c>
      <c r="D106" s="269"/>
      <c r="E106" s="269"/>
      <c r="F106" s="269"/>
      <c r="G106" s="269"/>
      <c r="H106" s="269"/>
      <c r="I106" s="269"/>
      <c r="J106" s="269"/>
      <c r="K106" s="269"/>
      <c r="L106" s="269"/>
      <c r="M106" s="127">
        <v>0.03</v>
      </c>
      <c r="N106" s="239">
        <f>SUM(N102,N105)*M106</f>
        <v>13095.84</v>
      </c>
      <c r="O106" s="101"/>
    </row>
    <row r="107" spans="1:15" ht="18" customHeight="1" thickBot="1">
      <c r="A107" s="69" t="s">
        <v>108</v>
      </c>
      <c r="B107" s="70"/>
      <c r="C107" s="70"/>
      <c r="D107" s="70"/>
      <c r="E107" s="70"/>
      <c r="F107" s="70"/>
      <c r="G107" s="70"/>
      <c r="H107" s="70"/>
      <c r="I107" s="70"/>
      <c r="J107" s="38"/>
      <c r="K107" s="38"/>
      <c r="L107" s="38"/>
      <c r="M107" s="124"/>
      <c r="N107" s="217">
        <f>SUM(N102:N106)</f>
        <v>449623.84</v>
      </c>
      <c r="O107" s="125"/>
    </row>
    <row r="108" spans="1:15" ht="18" customHeight="1">
      <c r="A108" s="27" t="s">
        <v>148</v>
      </c>
      <c r="B108" s="71" t="s">
        <v>78</v>
      </c>
      <c r="C108" s="270" t="s">
        <v>75</v>
      </c>
      <c r="D108" s="271"/>
      <c r="E108" s="271"/>
      <c r="F108" s="271"/>
      <c r="G108" s="271"/>
      <c r="H108" s="271"/>
      <c r="I108" s="271"/>
      <c r="J108" s="272" t="s">
        <v>76</v>
      </c>
      <c r="K108" s="270"/>
      <c r="L108" s="72" t="s">
        <v>151</v>
      </c>
      <c r="M108" s="104" t="s">
        <v>94</v>
      </c>
      <c r="N108" s="207" t="s">
        <v>22</v>
      </c>
      <c r="O108" s="105" t="s">
        <v>0</v>
      </c>
    </row>
    <row r="109" spans="1:15" ht="18" customHeight="1">
      <c r="A109" s="36" t="s">
        <v>68</v>
      </c>
      <c r="B109" s="56" t="s">
        <v>69</v>
      </c>
      <c r="C109" s="56"/>
      <c r="D109" s="56"/>
      <c r="E109" s="56"/>
      <c r="F109" s="56"/>
      <c r="G109" s="56"/>
      <c r="H109" s="56"/>
      <c r="I109" s="56"/>
      <c r="J109" s="21"/>
      <c r="K109" s="21"/>
      <c r="L109" s="21"/>
      <c r="M109" s="95"/>
      <c r="N109" s="201"/>
      <c r="O109" s="96"/>
    </row>
    <row r="110" spans="1:15" ht="18" customHeight="1">
      <c r="A110" s="2" t="s">
        <v>70</v>
      </c>
      <c r="B110" s="37" t="s">
        <v>69</v>
      </c>
      <c r="C110" s="291"/>
      <c r="D110" s="292"/>
      <c r="E110" s="292"/>
      <c r="F110" s="292"/>
      <c r="G110" s="292"/>
      <c r="H110" s="292"/>
      <c r="I110" s="293"/>
      <c r="J110" s="278">
        <f>SUM(N91,N95,N99,N107)</f>
        <v>1807737.186</v>
      </c>
      <c r="K110" s="279"/>
      <c r="L110" s="121"/>
      <c r="M110" s="122">
        <v>0.06</v>
      </c>
      <c r="N110" s="205">
        <f>J110*M110</f>
        <v>108464.23116</v>
      </c>
      <c r="O110" s="123"/>
    </row>
    <row r="111" spans="1:15" ht="18" customHeight="1">
      <c r="A111" s="67" t="s">
        <v>108</v>
      </c>
      <c r="B111" s="68"/>
      <c r="C111" s="68"/>
      <c r="D111" s="68"/>
      <c r="E111" s="68"/>
      <c r="F111" s="68"/>
      <c r="G111" s="68"/>
      <c r="H111" s="68"/>
      <c r="I111" s="68"/>
      <c r="J111" s="35"/>
      <c r="K111" s="35"/>
      <c r="L111" s="35"/>
      <c r="M111" s="119"/>
      <c r="N111" s="216">
        <f>SUM(N110,J110)</f>
        <v>1916201.41716</v>
      </c>
      <c r="O111" s="120"/>
    </row>
    <row r="112" spans="1:15" ht="18" customHeight="1" thickBot="1">
      <c r="A112" s="53"/>
      <c r="B112" s="54" t="s">
        <v>145</v>
      </c>
      <c r="C112" s="54"/>
      <c r="D112" s="54"/>
      <c r="E112" s="54"/>
      <c r="F112" s="54"/>
      <c r="G112" s="54"/>
      <c r="H112" s="54"/>
      <c r="I112" s="54"/>
      <c r="J112" s="19"/>
      <c r="K112" s="19"/>
      <c r="L112" s="19"/>
      <c r="M112" s="128"/>
      <c r="N112" s="218"/>
      <c r="O112" s="129"/>
    </row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dataConsolidate/>
  <mergeCells count="120">
    <mergeCell ref="A14:A16"/>
    <mergeCell ref="B14:B16"/>
    <mergeCell ref="B74:B77"/>
    <mergeCell ref="A7:L7"/>
    <mergeCell ref="M7:O7"/>
    <mergeCell ref="C8:I8"/>
    <mergeCell ref="A10:A13"/>
    <mergeCell ref="B10:B13"/>
    <mergeCell ref="C26:I26"/>
    <mergeCell ref="A27:A32"/>
    <mergeCell ref="C27:I27"/>
    <mergeCell ref="C28:I28"/>
    <mergeCell ref="C29:I29"/>
    <mergeCell ref="C30:I30"/>
    <mergeCell ref="C31:I31"/>
    <mergeCell ref="C32:I32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5:I45"/>
    <mergeCell ref="A47:A52"/>
    <mergeCell ref="B47:B52"/>
    <mergeCell ref="C47:I47"/>
    <mergeCell ref="C48:I48"/>
    <mergeCell ref="C50:I50"/>
    <mergeCell ref="C51:I51"/>
    <mergeCell ref="C52:I52"/>
    <mergeCell ref="C49:I49"/>
    <mergeCell ref="A61:A65"/>
    <mergeCell ref="B61:B65"/>
    <mergeCell ref="C61:I61"/>
    <mergeCell ref="C62:I62"/>
    <mergeCell ref="C63:I63"/>
    <mergeCell ref="C64:I64"/>
    <mergeCell ref="C65:I65"/>
    <mergeCell ref="A53:A60"/>
    <mergeCell ref="B53:B60"/>
    <mergeCell ref="C53:I53"/>
    <mergeCell ref="C55:I55"/>
    <mergeCell ref="C56:I56"/>
    <mergeCell ref="C58:I58"/>
    <mergeCell ref="C60:I60"/>
    <mergeCell ref="C59:I59"/>
    <mergeCell ref="C57:I57"/>
    <mergeCell ref="C54:I54"/>
    <mergeCell ref="J70:K70"/>
    <mergeCell ref="C72:I72"/>
    <mergeCell ref="J72:K72"/>
    <mergeCell ref="C73:I73"/>
    <mergeCell ref="J73:K73"/>
    <mergeCell ref="C74:I74"/>
    <mergeCell ref="J74:K74"/>
    <mergeCell ref="A66:A68"/>
    <mergeCell ref="B66:B68"/>
    <mergeCell ref="C66:G66"/>
    <mergeCell ref="C67:G67"/>
    <mergeCell ref="C68:G68"/>
    <mergeCell ref="C70:I70"/>
    <mergeCell ref="J79:K79"/>
    <mergeCell ref="C80:I80"/>
    <mergeCell ref="J80:K80"/>
    <mergeCell ref="C75:I75"/>
    <mergeCell ref="J75:K75"/>
    <mergeCell ref="C76:I76"/>
    <mergeCell ref="J76:K76"/>
    <mergeCell ref="C77:I77"/>
    <mergeCell ref="J77:K77"/>
    <mergeCell ref="C110:I110"/>
    <mergeCell ref="J110:K110"/>
    <mergeCell ref="C103:G103"/>
    <mergeCell ref="J103:K103"/>
    <mergeCell ref="C104:G104"/>
    <mergeCell ref="J104:K104"/>
    <mergeCell ref="C105:G105"/>
    <mergeCell ref="J105:K105"/>
    <mergeCell ref="C96:I96"/>
    <mergeCell ref="C98:I98"/>
    <mergeCell ref="C100:G100"/>
    <mergeCell ref="J100:K100"/>
    <mergeCell ref="C102:G102"/>
    <mergeCell ref="J102:K102"/>
    <mergeCell ref="B6:O6"/>
    <mergeCell ref="A2:B2"/>
    <mergeCell ref="A3:B3"/>
    <mergeCell ref="A4:B4"/>
    <mergeCell ref="C2:E2"/>
    <mergeCell ref="C106:L106"/>
    <mergeCell ref="C108:I108"/>
    <mergeCell ref="J108:K108"/>
    <mergeCell ref="C87:I87"/>
    <mergeCell ref="C88:I88"/>
    <mergeCell ref="C89:I89"/>
    <mergeCell ref="C92:I92"/>
    <mergeCell ref="J92:K92"/>
    <mergeCell ref="C94:I94"/>
    <mergeCell ref="J94:K94"/>
    <mergeCell ref="C81:I81"/>
    <mergeCell ref="J81:K81"/>
    <mergeCell ref="C82:I82"/>
    <mergeCell ref="J82:K82"/>
    <mergeCell ref="C84:I84"/>
    <mergeCell ref="C86:I86"/>
    <mergeCell ref="C78:I78"/>
    <mergeCell ref="J78:K78"/>
    <mergeCell ref="C79:I79"/>
    <mergeCell ref="N3:O3"/>
    <mergeCell ref="N4:O4"/>
    <mergeCell ref="A1:O1"/>
    <mergeCell ref="I2:J2"/>
    <mergeCell ref="I3:J3"/>
    <mergeCell ref="L2:M2"/>
    <mergeCell ref="L3:M3"/>
    <mergeCell ref="L4:M4"/>
    <mergeCell ref="N2:O2"/>
  </mergeCells>
  <phoneticPr fontId="22" type="noConversion"/>
  <dataValidations count="2">
    <dataValidation type="list" allowBlank="1" showInputMessage="1" showErrorMessage="1" sqref="H66:H68 H102:I105 D10:D20 H36:H43 C36:C43 F18:F20 D38:D43 F38:F43">
      <formula1>#REF!</formula1>
    </dataValidation>
    <dataValidation type="list" allowBlank="1" showInputMessage="1" showErrorMessage="1" sqref="C3:E3">
      <formula1>"国内会议,国际会议"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2"/>
  <sheetViews>
    <sheetView topLeftCell="A49" workbookViewId="0">
      <selection activeCell="M67" sqref="M67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177" customWidth="1"/>
    <col min="11" max="11" width="5.3046875" style="177" customWidth="1"/>
    <col min="12" max="12" width="7.4609375" style="177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180" t="s">
        <v>78</v>
      </c>
      <c r="C8" s="350" t="s">
        <v>75</v>
      </c>
      <c r="D8" s="351"/>
      <c r="E8" s="351"/>
      <c r="F8" s="351"/>
      <c r="G8" s="351"/>
      <c r="H8" s="351"/>
      <c r="I8" s="351"/>
      <c r="J8" s="180" t="s">
        <v>149</v>
      </c>
      <c r="K8" s="180" t="s">
        <v>150</v>
      </c>
      <c r="L8" s="180" t="s">
        <v>151</v>
      </c>
      <c r="M8" s="180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5" t="s">
        <v>196</v>
      </c>
      <c r="C10" s="149" t="s">
        <v>178</v>
      </c>
      <c r="D10" s="148">
        <v>11</v>
      </c>
      <c r="E10" s="149" t="s">
        <v>97</v>
      </c>
      <c r="F10" s="148">
        <v>1</v>
      </c>
      <c r="G10" s="149" t="s">
        <v>98</v>
      </c>
      <c r="H10" s="148">
        <v>1</v>
      </c>
      <c r="I10" s="149" t="s">
        <v>99</v>
      </c>
      <c r="J10" s="240">
        <v>1</v>
      </c>
      <c r="K10" s="149">
        <v>1</v>
      </c>
      <c r="L10" s="181" t="s">
        <v>79</v>
      </c>
      <c r="M10" s="151">
        <v>580</v>
      </c>
      <c r="N10" s="195">
        <f>J10*K10*M10</f>
        <v>580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2</v>
      </c>
      <c r="G11" s="149" t="s">
        <v>98</v>
      </c>
      <c r="H11" s="148">
        <v>1</v>
      </c>
      <c r="I11" s="149" t="s">
        <v>99</v>
      </c>
      <c r="J11" s="240">
        <v>63.5</v>
      </c>
      <c r="K11" s="149">
        <v>1</v>
      </c>
      <c r="L11" s="181" t="s">
        <v>79</v>
      </c>
      <c r="M11" s="151">
        <v>580</v>
      </c>
      <c r="N11" s="195">
        <f t="shared" ref="N11:N14" si="0">J11*K11*M11</f>
        <v>36830</v>
      </c>
      <c r="O11" s="163" t="s">
        <v>179</v>
      </c>
    </row>
    <row r="12" spans="1:17" ht="18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3</v>
      </c>
      <c r="G12" s="149" t="s">
        <v>98</v>
      </c>
      <c r="H12" s="148">
        <v>1</v>
      </c>
      <c r="I12" s="149" t="s">
        <v>99</v>
      </c>
      <c r="J12" s="240">
        <v>85.5</v>
      </c>
      <c r="K12" s="149">
        <v>1</v>
      </c>
      <c r="L12" s="181" t="s">
        <v>79</v>
      </c>
      <c r="M12" s="151">
        <v>580</v>
      </c>
      <c r="N12" s="195">
        <f t="shared" si="0"/>
        <v>49590</v>
      </c>
      <c r="O12" s="163" t="s">
        <v>179</v>
      </c>
    </row>
    <row r="13" spans="1:17" ht="18" customHeight="1">
      <c r="A13" s="352"/>
      <c r="B13" s="345"/>
      <c r="C13" s="149" t="s">
        <v>178</v>
      </c>
      <c r="D13" s="148">
        <v>11</v>
      </c>
      <c r="E13" s="149" t="s">
        <v>97</v>
      </c>
      <c r="F13" s="148">
        <v>4</v>
      </c>
      <c r="G13" s="149" t="s">
        <v>98</v>
      </c>
      <c r="H13" s="148">
        <v>1</v>
      </c>
      <c r="I13" s="149" t="s">
        <v>99</v>
      </c>
      <c r="J13" s="240">
        <v>73</v>
      </c>
      <c r="K13" s="149">
        <v>1</v>
      </c>
      <c r="L13" s="181" t="s">
        <v>79</v>
      </c>
      <c r="M13" s="151">
        <v>580</v>
      </c>
      <c r="N13" s="195">
        <f t="shared" si="0"/>
        <v>42340</v>
      </c>
      <c r="O13" s="163" t="s">
        <v>179</v>
      </c>
    </row>
    <row r="14" spans="1:17" ht="18" hidden="1" customHeight="1">
      <c r="A14" s="352"/>
      <c r="B14" s="345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181" t="s">
        <v>79</v>
      </c>
      <c r="M14" s="151"/>
      <c r="N14" s="235">
        <f t="shared" si="0"/>
        <v>0</v>
      </c>
      <c r="O14" s="163"/>
    </row>
    <row r="15" spans="1:17" ht="18" hidden="1" customHeight="1">
      <c r="A15" s="341" t="s">
        <v>9</v>
      </c>
      <c r="B15" s="345" t="s">
        <v>197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181" t="s">
        <v>79</v>
      </c>
      <c r="M15" s="151"/>
      <c r="N15" s="235">
        <f>J15*K15*M15</f>
        <v>0</v>
      </c>
      <c r="O15" s="163"/>
    </row>
    <row r="16" spans="1:17" ht="18" hidden="1" customHeight="1">
      <c r="A16" s="342"/>
      <c r="B16" s="345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181" t="s">
        <v>79</v>
      </c>
      <c r="M16" s="151"/>
      <c r="N16" s="235">
        <f t="shared" ref="N16" si="1">J16*K16*M16</f>
        <v>0</v>
      </c>
      <c r="O16" s="163"/>
    </row>
    <row r="17" spans="1:15" ht="18" hidden="1" customHeight="1">
      <c r="A17" s="343"/>
      <c r="B17" s="345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181" t="s">
        <v>79</v>
      </c>
      <c r="M17" s="151"/>
      <c r="N17" s="235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355" t="s">
        <v>82</v>
      </c>
      <c r="B20" s="35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355"/>
      <c r="B21" s="35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355" t="s">
        <v>85</v>
      </c>
      <c r="B22" s="15" t="s">
        <v>10</v>
      </c>
      <c r="C22" s="357"/>
      <c r="D22" s="357"/>
      <c r="E22" s="357"/>
      <c r="F22" s="357"/>
      <c r="G22" s="357"/>
      <c r="H22" s="357"/>
      <c r="I22" s="35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355"/>
      <c r="B23" s="15" t="s">
        <v>11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355"/>
      <c r="B24" s="15" t="s">
        <v>13</v>
      </c>
      <c r="C24" s="354"/>
      <c r="D24" s="354"/>
      <c r="E24" s="354"/>
      <c r="F24" s="354"/>
      <c r="G24" s="354"/>
      <c r="H24" s="354"/>
      <c r="I24" s="35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355"/>
      <c r="B25" s="15" t="s">
        <v>14</v>
      </c>
      <c r="C25" s="354" t="s">
        <v>105</v>
      </c>
      <c r="D25" s="354"/>
      <c r="E25" s="354"/>
      <c r="F25" s="354"/>
      <c r="G25" s="354"/>
      <c r="H25" s="354"/>
      <c r="I25" s="35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355"/>
      <c r="B26" s="16" t="s">
        <v>16</v>
      </c>
      <c r="C26" s="354" t="s">
        <v>17</v>
      </c>
      <c r="D26" s="354"/>
      <c r="E26" s="354"/>
      <c r="F26" s="354"/>
      <c r="G26" s="354"/>
      <c r="H26" s="354"/>
      <c r="I26" s="35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355"/>
      <c r="B27" s="16" t="s">
        <v>35</v>
      </c>
      <c r="C27" s="354" t="s">
        <v>106</v>
      </c>
      <c r="D27" s="354"/>
      <c r="E27" s="354"/>
      <c r="F27" s="354"/>
      <c r="G27" s="354"/>
      <c r="H27" s="354"/>
      <c r="I27" s="35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355" t="s">
        <v>86</v>
      </c>
      <c r="B28" s="15" t="s">
        <v>21</v>
      </c>
      <c r="C28" s="357" t="s">
        <v>104</v>
      </c>
      <c r="D28" s="357"/>
      <c r="E28" s="357"/>
      <c r="F28" s="357"/>
      <c r="G28" s="357"/>
      <c r="H28" s="357"/>
      <c r="I28" s="35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11</v>
      </c>
      <c r="C29" s="354" t="s">
        <v>12</v>
      </c>
      <c r="D29" s="354"/>
      <c r="E29" s="354"/>
      <c r="F29" s="354"/>
      <c r="G29" s="354"/>
      <c r="H29" s="354"/>
      <c r="I29" s="35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13</v>
      </c>
      <c r="C30" s="354"/>
      <c r="D30" s="354"/>
      <c r="E30" s="354"/>
      <c r="F30" s="354"/>
      <c r="G30" s="354"/>
      <c r="H30" s="354"/>
      <c r="I30" s="35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355"/>
      <c r="B31" s="15" t="s">
        <v>14</v>
      </c>
      <c r="C31" s="354" t="s">
        <v>107</v>
      </c>
      <c r="D31" s="354"/>
      <c r="E31" s="354"/>
      <c r="F31" s="354"/>
      <c r="G31" s="354"/>
      <c r="H31" s="354"/>
      <c r="I31" s="35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355"/>
      <c r="B32" s="16" t="s">
        <v>16</v>
      </c>
      <c r="C32" s="354" t="s">
        <v>17</v>
      </c>
      <c r="D32" s="354"/>
      <c r="E32" s="354"/>
      <c r="F32" s="354"/>
      <c r="G32" s="354"/>
      <c r="H32" s="354"/>
      <c r="I32" s="35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356"/>
      <c r="B33" s="17" t="s">
        <v>35</v>
      </c>
      <c r="C33" s="358" t="s">
        <v>106</v>
      </c>
      <c r="D33" s="358"/>
      <c r="E33" s="358"/>
      <c r="F33" s="358"/>
      <c r="G33" s="358"/>
      <c r="H33" s="358"/>
      <c r="I33" s="35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129340</v>
      </c>
      <c r="O34" s="91"/>
    </row>
    <row r="35" spans="1:15" ht="18" customHeight="1">
      <c r="A35" s="20" t="s">
        <v>148</v>
      </c>
      <c r="B35" s="182" t="s">
        <v>78</v>
      </c>
      <c r="C35" s="338" t="s">
        <v>75</v>
      </c>
      <c r="D35" s="339"/>
      <c r="E35" s="339"/>
      <c r="F35" s="339"/>
      <c r="G35" s="339"/>
      <c r="H35" s="339"/>
      <c r="I35" s="339"/>
      <c r="J35" s="182" t="s">
        <v>57</v>
      </c>
      <c r="K35" s="182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176"/>
      <c r="K36" s="176"/>
      <c r="L36" s="176"/>
      <c r="M36" s="95"/>
      <c r="N36" s="201"/>
      <c r="O36" s="96"/>
    </row>
    <row r="37" spans="1:15" ht="18" customHeight="1">
      <c r="A37" s="3" t="s">
        <v>25</v>
      </c>
      <c r="B37" s="187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02">
        <f>J37*K37*M37</f>
        <v>0</v>
      </c>
      <c r="O37" s="175" t="s">
        <v>190</v>
      </c>
    </row>
    <row r="38" spans="1:15" ht="18" customHeight="1">
      <c r="A38" s="18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188"/>
      <c r="K38" s="188">
        <v>1</v>
      </c>
      <c r="L38" s="82" t="s">
        <v>28</v>
      </c>
      <c r="M38" s="171"/>
      <c r="N38" s="203">
        <f t="shared" ref="N38:N43" si="4">J38*K38*M38</f>
        <v>0</v>
      </c>
      <c r="O38" s="99" t="s">
        <v>164</v>
      </c>
    </row>
    <row r="39" spans="1:15" ht="18" customHeight="1">
      <c r="A39" s="18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188"/>
      <c r="K39" s="188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18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188"/>
      <c r="K40" s="188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183" t="s">
        <v>30</v>
      </c>
      <c r="B41" s="17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188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183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190"/>
      <c r="K42" s="188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183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190"/>
      <c r="K43" s="188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183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190"/>
      <c r="K44" s="190"/>
      <c r="L44" s="181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179" t="s">
        <v>78</v>
      </c>
      <c r="C46" s="270" t="s">
        <v>75</v>
      </c>
      <c r="D46" s="271"/>
      <c r="E46" s="271"/>
      <c r="F46" s="271"/>
      <c r="G46" s="271"/>
      <c r="H46" s="271"/>
      <c r="I46" s="271"/>
      <c r="J46" s="179" t="s">
        <v>57</v>
      </c>
      <c r="K46" s="179" t="s">
        <v>23</v>
      </c>
      <c r="L46" s="184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315" t="s">
        <v>32</v>
      </c>
      <c r="B48" s="317" t="s">
        <v>114</v>
      </c>
      <c r="C48" s="319" t="s">
        <v>115</v>
      </c>
      <c r="D48" s="320"/>
      <c r="E48" s="320"/>
      <c r="F48" s="320"/>
      <c r="G48" s="320"/>
      <c r="H48" s="320"/>
      <c r="I48" s="321"/>
      <c r="J48" s="29">
        <v>31</v>
      </c>
      <c r="K48" s="30">
        <v>1</v>
      </c>
      <c r="L48" s="108" t="s">
        <v>152</v>
      </c>
      <c r="M48" s="109">
        <v>270</v>
      </c>
      <c r="N48" s="210">
        <f>J48*K48*M48</f>
        <v>8370</v>
      </c>
      <c r="O48" s="136"/>
    </row>
    <row r="49" spans="1:15" ht="18" customHeight="1">
      <c r="A49" s="315"/>
      <c r="B49" s="317"/>
      <c r="C49" s="334" t="s">
        <v>228</v>
      </c>
      <c r="D49" s="323"/>
      <c r="E49" s="323"/>
      <c r="F49" s="323"/>
      <c r="G49" s="323"/>
      <c r="H49" s="323"/>
      <c r="I49" s="324"/>
      <c r="J49" s="188">
        <v>27</v>
      </c>
      <c r="K49" s="188">
        <v>1</v>
      </c>
      <c r="L49" s="111" t="s">
        <v>152</v>
      </c>
      <c r="M49" s="83">
        <v>240</v>
      </c>
      <c r="N49" s="203">
        <f t="shared" ref="N49:N53" si="5">J49*K49*M49</f>
        <v>6480</v>
      </c>
      <c r="O49" s="134"/>
    </row>
    <row r="50" spans="1:15" ht="18" customHeight="1">
      <c r="A50" s="315"/>
      <c r="B50" s="317"/>
      <c r="C50" s="334" t="s">
        <v>230</v>
      </c>
      <c r="D50" s="323"/>
      <c r="E50" s="323"/>
      <c r="F50" s="323"/>
      <c r="G50" s="323"/>
      <c r="H50" s="323"/>
      <c r="I50" s="324"/>
      <c r="J50" s="223">
        <v>6</v>
      </c>
      <c r="K50" s="223">
        <v>1</v>
      </c>
      <c r="L50" s="111" t="s">
        <v>152</v>
      </c>
      <c r="M50" s="83">
        <v>270</v>
      </c>
      <c r="N50" s="203">
        <f t="shared" si="5"/>
        <v>1620</v>
      </c>
      <c r="O50" s="134"/>
    </row>
    <row r="51" spans="1:15" ht="18" customHeight="1">
      <c r="A51" s="315"/>
      <c r="B51" s="317"/>
      <c r="C51" s="334" t="s">
        <v>225</v>
      </c>
      <c r="D51" s="323"/>
      <c r="E51" s="323"/>
      <c r="F51" s="323"/>
      <c r="G51" s="323"/>
      <c r="H51" s="323"/>
      <c r="I51" s="324"/>
      <c r="J51" s="188">
        <v>2</v>
      </c>
      <c r="K51" s="188">
        <v>1</v>
      </c>
      <c r="L51" s="111" t="s">
        <v>152</v>
      </c>
      <c r="M51" s="83">
        <v>750</v>
      </c>
      <c r="N51" s="203">
        <f t="shared" si="5"/>
        <v>1500</v>
      </c>
      <c r="O51" s="134"/>
    </row>
    <row r="52" spans="1:15" ht="18" customHeight="1">
      <c r="A52" s="315"/>
      <c r="B52" s="317"/>
      <c r="C52" s="334" t="s">
        <v>226</v>
      </c>
      <c r="D52" s="323"/>
      <c r="E52" s="323"/>
      <c r="F52" s="323"/>
      <c r="G52" s="323"/>
      <c r="H52" s="323"/>
      <c r="I52" s="324"/>
      <c r="J52" s="188">
        <v>4</v>
      </c>
      <c r="K52" s="188">
        <v>1</v>
      </c>
      <c r="L52" s="111" t="s">
        <v>152</v>
      </c>
      <c r="M52" s="83">
        <v>600</v>
      </c>
      <c r="N52" s="203">
        <f t="shared" si="5"/>
        <v>2400</v>
      </c>
      <c r="O52" s="135"/>
    </row>
    <row r="53" spans="1:15" ht="18" customHeight="1">
      <c r="A53" s="316"/>
      <c r="B53" s="318"/>
      <c r="C53" s="322" t="s">
        <v>116</v>
      </c>
      <c r="D53" s="323"/>
      <c r="E53" s="323"/>
      <c r="F53" s="323"/>
      <c r="G53" s="323"/>
      <c r="H53" s="323"/>
      <c r="I53" s="324"/>
      <c r="J53" s="31"/>
      <c r="K53" s="25"/>
      <c r="L53" s="112" t="s">
        <v>152</v>
      </c>
      <c r="M53" s="100"/>
      <c r="N53" s="209">
        <f t="shared" si="5"/>
        <v>0</v>
      </c>
      <c r="O53" s="137"/>
    </row>
    <row r="54" spans="1:15" ht="18" customHeight="1">
      <c r="A54" s="315" t="s">
        <v>36</v>
      </c>
      <c r="B54" s="328" t="s">
        <v>118</v>
      </c>
      <c r="C54" s="331" t="s">
        <v>188</v>
      </c>
      <c r="D54" s="332"/>
      <c r="E54" s="332"/>
      <c r="F54" s="332"/>
      <c r="G54" s="332"/>
      <c r="H54" s="332"/>
      <c r="I54" s="333"/>
      <c r="J54" s="29"/>
      <c r="K54" s="30"/>
      <c r="L54" s="113" t="s">
        <v>153</v>
      </c>
      <c r="M54" s="109"/>
      <c r="N54" s="237">
        <f>J54*K54*M54</f>
        <v>0</v>
      </c>
      <c r="O54" s="110"/>
    </row>
    <row r="55" spans="1:15" ht="18" customHeight="1">
      <c r="A55" s="315"/>
      <c r="B55" s="329"/>
      <c r="C55" s="334" t="s">
        <v>189</v>
      </c>
      <c r="D55" s="323"/>
      <c r="E55" s="323"/>
      <c r="F55" s="323"/>
      <c r="G55" s="323"/>
      <c r="H55" s="323"/>
      <c r="I55" s="324"/>
      <c r="J55" s="188"/>
      <c r="K55" s="188"/>
      <c r="L55" s="111" t="s">
        <v>153</v>
      </c>
      <c r="M55" s="83"/>
      <c r="N55" s="238">
        <f t="shared" ref="N55:N60" si="6">J55*K55*M55</f>
        <v>0</v>
      </c>
      <c r="O55" s="86"/>
    </row>
    <row r="56" spans="1:15" ht="18" customHeight="1">
      <c r="A56" s="315"/>
      <c r="B56" s="329"/>
      <c r="C56" s="322" t="s">
        <v>194</v>
      </c>
      <c r="D56" s="323"/>
      <c r="E56" s="323"/>
      <c r="F56" s="323"/>
      <c r="G56" s="323"/>
      <c r="H56" s="323"/>
      <c r="I56" s="324"/>
      <c r="J56" s="188"/>
      <c r="K56" s="188"/>
      <c r="L56" s="111" t="s">
        <v>153</v>
      </c>
      <c r="M56" s="83"/>
      <c r="N56" s="238">
        <f t="shared" si="6"/>
        <v>0</v>
      </c>
      <c r="O56" s="141"/>
    </row>
    <row r="57" spans="1:15" ht="18" customHeight="1">
      <c r="A57" s="315"/>
      <c r="B57" s="329"/>
      <c r="C57" s="322" t="s">
        <v>195</v>
      </c>
      <c r="D57" s="323"/>
      <c r="E57" s="323"/>
      <c r="F57" s="323"/>
      <c r="G57" s="323"/>
      <c r="H57" s="323"/>
      <c r="I57" s="324"/>
      <c r="J57" s="191"/>
      <c r="K57" s="30"/>
      <c r="L57" s="111" t="s">
        <v>153</v>
      </c>
      <c r="M57" s="109"/>
      <c r="N57" s="237">
        <f t="shared" si="6"/>
        <v>0</v>
      </c>
      <c r="O57" s="141"/>
    </row>
    <row r="58" spans="1:15" ht="18" customHeight="1">
      <c r="A58" s="315"/>
      <c r="B58" s="329"/>
      <c r="C58" s="360" t="s">
        <v>192</v>
      </c>
      <c r="D58" s="326"/>
      <c r="E58" s="326"/>
      <c r="F58" s="326"/>
      <c r="G58" s="326"/>
      <c r="H58" s="326"/>
      <c r="I58" s="327"/>
      <c r="J58" s="31">
        <v>4</v>
      </c>
      <c r="K58" s="25">
        <v>2</v>
      </c>
      <c r="L58" s="114" t="s">
        <v>153</v>
      </c>
      <c r="M58" s="100">
        <v>650</v>
      </c>
      <c r="N58" s="211">
        <f t="shared" si="6"/>
        <v>5200</v>
      </c>
      <c r="O58" s="86"/>
    </row>
    <row r="59" spans="1:15" ht="18" customHeight="1">
      <c r="A59" s="315"/>
      <c r="B59" s="329"/>
      <c r="C59" s="360" t="s">
        <v>193</v>
      </c>
      <c r="D59" s="326"/>
      <c r="E59" s="326"/>
      <c r="F59" s="326"/>
      <c r="G59" s="326"/>
      <c r="H59" s="326"/>
      <c r="I59" s="327"/>
      <c r="J59" s="31">
        <v>5.5</v>
      </c>
      <c r="K59" s="25">
        <v>1</v>
      </c>
      <c r="L59" s="114" t="s">
        <v>153</v>
      </c>
      <c r="M59" s="100">
        <v>650</v>
      </c>
      <c r="N59" s="211">
        <f t="shared" si="6"/>
        <v>3575</v>
      </c>
      <c r="O59" s="110"/>
    </row>
    <row r="60" spans="1:15" ht="18" customHeight="1">
      <c r="A60" s="316"/>
      <c r="B60" s="330"/>
      <c r="C60" s="360" t="s">
        <v>191</v>
      </c>
      <c r="D60" s="326"/>
      <c r="E60" s="326"/>
      <c r="F60" s="326"/>
      <c r="G60" s="326"/>
      <c r="H60" s="326"/>
      <c r="I60" s="327"/>
      <c r="J60" s="31"/>
      <c r="K60" s="25"/>
      <c r="L60" s="114" t="s">
        <v>153</v>
      </c>
      <c r="M60" s="100"/>
      <c r="N60" s="239">
        <f t="shared" si="6"/>
        <v>0</v>
      </c>
      <c r="O60" s="101"/>
    </row>
    <row r="61" spans="1:15" ht="18" customHeight="1">
      <c r="A61" s="315" t="s">
        <v>37</v>
      </c>
      <c r="B61" s="317" t="s">
        <v>119</v>
      </c>
      <c r="C61" s="319" t="s">
        <v>115</v>
      </c>
      <c r="D61" s="320"/>
      <c r="E61" s="320"/>
      <c r="F61" s="320"/>
      <c r="G61" s="320"/>
      <c r="H61" s="320"/>
      <c r="I61" s="321"/>
      <c r="J61" s="29">
        <v>100</v>
      </c>
      <c r="K61" s="30">
        <v>2</v>
      </c>
      <c r="L61" s="108" t="s">
        <v>152</v>
      </c>
      <c r="M61" s="109">
        <v>0</v>
      </c>
      <c r="N61" s="204">
        <f>J61*K61*M61</f>
        <v>0</v>
      </c>
      <c r="O61" s="110" t="s">
        <v>174</v>
      </c>
    </row>
    <row r="62" spans="1:15" ht="18" customHeight="1">
      <c r="A62" s="315"/>
      <c r="B62" s="317"/>
      <c r="C62" s="322" t="s">
        <v>116</v>
      </c>
      <c r="D62" s="323"/>
      <c r="E62" s="323"/>
      <c r="F62" s="323"/>
      <c r="G62" s="323"/>
      <c r="H62" s="323"/>
      <c r="I62" s="324"/>
      <c r="J62" s="188"/>
      <c r="K62" s="188"/>
      <c r="L62" s="111" t="s">
        <v>152</v>
      </c>
      <c r="M62" s="83"/>
      <c r="N62" s="197">
        <f t="shared" ref="N62:N68" si="7">J62*K62*M62</f>
        <v>0</v>
      </c>
      <c r="O62" s="86"/>
    </row>
    <row r="63" spans="1:15" ht="18" customHeight="1">
      <c r="A63" s="315"/>
      <c r="B63" s="317"/>
      <c r="C63" s="322" t="s">
        <v>33</v>
      </c>
      <c r="D63" s="323"/>
      <c r="E63" s="323"/>
      <c r="F63" s="323"/>
      <c r="G63" s="323"/>
      <c r="H63" s="323"/>
      <c r="I63" s="324"/>
      <c r="J63" s="188"/>
      <c r="K63" s="188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315"/>
      <c r="B64" s="317"/>
      <c r="C64" s="322" t="s">
        <v>34</v>
      </c>
      <c r="D64" s="323"/>
      <c r="E64" s="323"/>
      <c r="F64" s="323"/>
      <c r="G64" s="323"/>
      <c r="H64" s="323"/>
      <c r="I64" s="324"/>
      <c r="J64" s="188"/>
      <c r="K64" s="188"/>
      <c r="L64" s="111" t="s">
        <v>152</v>
      </c>
      <c r="M64" s="83"/>
      <c r="N64" s="197">
        <f t="shared" si="7"/>
        <v>0</v>
      </c>
      <c r="O64" s="86"/>
    </row>
    <row r="65" spans="1:15" ht="18" customHeight="1">
      <c r="A65" s="316"/>
      <c r="B65" s="318"/>
      <c r="C65" s="325" t="s">
        <v>117</v>
      </c>
      <c r="D65" s="326"/>
      <c r="E65" s="326"/>
      <c r="F65" s="326"/>
      <c r="G65" s="326"/>
      <c r="H65" s="326"/>
      <c r="I65" s="327"/>
      <c r="J65" s="31"/>
      <c r="K65" s="25"/>
      <c r="L65" s="112" t="s">
        <v>152</v>
      </c>
      <c r="M65" s="100"/>
      <c r="N65" s="209">
        <f t="shared" si="7"/>
        <v>0</v>
      </c>
      <c r="O65" s="101"/>
    </row>
    <row r="66" spans="1:15" ht="18" customHeight="1">
      <c r="A66" s="306" t="s">
        <v>38</v>
      </c>
      <c r="B66" s="309" t="s">
        <v>120</v>
      </c>
      <c r="C66" s="312" t="s">
        <v>172</v>
      </c>
      <c r="D66" s="313"/>
      <c r="E66" s="313"/>
      <c r="F66" s="313"/>
      <c r="G66" s="313"/>
      <c r="H66" s="63" t="s">
        <v>157</v>
      </c>
      <c r="I66" s="11" t="s">
        <v>121</v>
      </c>
      <c r="J66" s="189">
        <v>106</v>
      </c>
      <c r="K66" s="189">
        <v>1</v>
      </c>
      <c r="L66" s="108" t="s">
        <v>154</v>
      </c>
      <c r="M66" s="253">
        <f>122122.12/106</f>
        <v>1152.0954716981132</v>
      </c>
      <c r="N66" s="212">
        <f t="shared" si="7"/>
        <v>122122.12</v>
      </c>
      <c r="O66" s="116"/>
    </row>
    <row r="67" spans="1:15" ht="18" customHeight="1">
      <c r="A67" s="307"/>
      <c r="B67" s="310"/>
      <c r="C67" s="294" t="s">
        <v>162</v>
      </c>
      <c r="D67" s="294"/>
      <c r="E67" s="294"/>
      <c r="F67" s="294"/>
      <c r="G67" s="294"/>
      <c r="H67" s="63" t="s">
        <v>157</v>
      </c>
      <c r="I67" s="13" t="s">
        <v>121</v>
      </c>
      <c r="J67" s="188"/>
      <c r="K67" s="188"/>
      <c r="L67" s="111" t="s">
        <v>154</v>
      </c>
      <c r="M67" s="83"/>
      <c r="N67" s="197">
        <f t="shared" si="7"/>
        <v>0</v>
      </c>
      <c r="O67" s="86"/>
    </row>
    <row r="68" spans="1:15" ht="18" customHeight="1">
      <c r="A68" s="308"/>
      <c r="B68" s="311"/>
      <c r="C68" s="314" t="s">
        <v>162</v>
      </c>
      <c r="D68" s="314"/>
      <c r="E68" s="314"/>
      <c r="F68" s="314"/>
      <c r="G68" s="314"/>
      <c r="H68" s="63" t="s">
        <v>157</v>
      </c>
      <c r="I68" s="32" t="s">
        <v>121</v>
      </c>
      <c r="J68" s="31"/>
      <c r="K68" s="31"/>
      <c r="L68" s="112" t="s">
        <v>154</v>
      </c>
      <c r="M68" s="117"/>
      <c r="N68" s="213">
        <f t="shared" si="7"/>
        <v>0</v>
      </c>
      <c r="O68" s="118"/>
    </row>
    <row r="69" spans="1:15" ht="18" customHeight="1" thickBot="1">
      <c r="A69" s="59" t="s">
        <v>108</v>
      </c>
      <c r="B69" s="60"/>
      <c r="C69" s="60"/>
      <c r="D69" s="60"/>
      <c r="E69" s="60"/>
      <c r="F69" s="60"/>
      <c r="G69" s="60"/>
      <c r="H69" s="60"/>
      <c r="I69" s="60"/>
      <c r="J69" s="26"/>
      <c r="K69" s="26"/>
      <c r="L69" s="26"/>
      <c r="M69" s="102"/>
      <c r="N69" s="214">
        <f>SUM(N48:N68)</f>
        <v>151267.12</v>
      </c>
      <c r="O69" s="103"/>
    </row>
    <row r="70" spans="1:15" ht="18" customHeight="1">
      <c r="A70" s="27" t="s">
        <v>148</v>
      </c>
      <c r="B70" s="179" t="s">
        <v>78</v>
      </c>
      <c r="C70" s="270" t="s">
        <v>75</v>
      </c>
      <c r="D70" s="271"/>
      <c r="E70" s="271"/>
      <c r="F70" s="271"/>
      <c r="G70" s="271"/>
      <c r="H70" s="271"/>
      <c r="I70" s="271"/>
      <c r="J70" s="272" t="s">
        <v>76</v>
      </c>
      <c r="K70" s="270"/>
      <c r="L70" s="184" t="s">
        <v>151</v>
      </c>
      <c r="M70" s="104" t="s">
        <v>94</v>
      </c>
      <c r="N70" s="207" t="s">
        <v>22</v>
      </c>
      <c r="O70" s="105" t="s">
        <v>0</v>
      </c>
    </row>
    <row r="71" spans="1:15" ht="18" customHeight="1">
      <c r="A71" s="61" t="s">
        <v>39</v>
      </c>
      <c r="B71" s="62" t="s">
        <v>88</v>
      </c>
      <c r="C71" s="62"/>
      <c r="D71" s="62"/>
      <c r="E71" s="62"/>
      <c r="F71" s="62"/>
      <c r="G71" s="62"/>
      <c r="H71" s="62"/>
      <c r="I71" s="62"/>
      <c r="J71" s="28"/>
      <c r="K71" s="28"/>
      <c r="L71" s="28"/>
      <c r="M71" s="106"/>
      <c r="N71" s="208"/>
      <c r="O71" s="107"/>
    </row>
    <row r="72" spans="1:15" ht="18" customHeight="1">
      <c r="A72" s="64" t="s">
        <v>40</v>
      </c>
      <c r="B72" s="187" t="s">
        <v>87</v>
      </c>
      <c r="C72" s="301" t="s">
        <v>122</v>
      </c>
      <c r="D72" s="302"/>
      <c r="E72" s="302"/>
      <c r="F72" s="302"/>
      <c r="G72" s="302"/>
      <c r="H72" s="302"/>
      <c r="I72" s="303"/>
      <c r="J72" s="304"/>
      <c r="K72" s="305"/>
      <c r="L72" s="113" t="s">
        <v>155</v>
      </c>
      <c r="M72" s="98"/>
      <c r="N72" s="215">
        <f>J72*M72</f>
        <v>0</v>
      </c>
      <c r="O72" s="116"/>
    </row>
    <row r="73" spans="1:15" ht="18" customHeight="1">
      <c r="A73" s="65" t="s">
        <v>41</v>
      </c>
      <c r="B73" s="24" t="s">
        <v>71</v>
      </c>
      <c r="C73" s="280" t="s">
        <v>123</v>
      </c>
      <c r="D73" s="281"/>
      <c r="E73" s="281"/>
      <c r="F73" s="281"/>
      <c r="G73" s="281"/>
      <c r="H73" s="281"/>
      <c r="I73" s="282"/>
      <c r="J73" s="283"/>
      <c r="K73" s="284"/>
      <c r="L73" s="111" t="s">
        <v>28</v>
      </c>
      <c r="M73" s="83"/>
      <c r="N73" s="215">
        <f t="shared" ref="N73:N82" si="8">J73*M73</f>
        <v>0</v>
      </c>
      <c r="O73" s="86"/>
    </row>
    <row r="74" spans="1:15" ht="18" customHeight="1">
      <c r="A74" s="65" t="s">
        <v>43</v>
      </c>
      <c r="B74" s="346" t="s">
        <v>42</v>
      </c>
      <c r="C74" s="300" t="s">
        <v>181</v>
      </c>
      <c r="D74" s="281"/>
      <c r="E74" s="281"/>
      <c r="F74" s="281"/>
      <c r="G74" s="281"/>
      <c r="H74" s="281"/>
      <c r="I74" s="282"/>
      <c r="J74" s="283"/>
      <c r="K74" s="284"/>
      <c r="L74" s="111" t="s">
        <v>28</v>
      </c>
      <c r="M74" s="83"/>
      <c r="N74" s="236">
        <f t="shared" si="8"/>
        <v>0</v>
      </c>
      <c r="O74" s="86"/>
    </row>
    <row r="75" spans="1:15" ht="18" customHeight="1">
      <c r="A75" s="65" t="s">
        <v>46</v>
      </c>
      <c r="B75" s="310"/>
      <c r="C75" s="300" t="s">
        <v>182</v>
      </c>
      <c r="D75" s="281"/>
      <c r="E75" s="281"/>
      <c r="F75" s="281"/>
      <c r="G75" s="281"/>
      <c r="H75" s="281"/>
      <c r="I75" s="282"/>
      <c r="J75" s="283">
        <v>110</v>
      </c>
      <c r="K75" s="284"/>
      <c r="L75" s="111" t="s">
        <v>28</v>
      </c>
      <c r="M75" s="83">
        <v>800</v>
      </c>
      <c r="N75" s="202">
        <f t="shared" si="8"/>
        <v>88000</v>
      </c>
      <c r="O75" s="86"/>
    </row>
    <row r="76" spans="1:15" ht="18" customHeight="1">
      <c r="A76" s="65" t="s">
        <v>47</v>
      </c>
      <c r="B76" s="310"/>
      <c r="C76" s="300" t="s">
        <v>183</v>
      </c>
      <c r="D76" s="281"/>
      <c r="E76" s="281"/>
      <c r="F76" s="281"/>
      <c r="G76" s="281"/>
      <c r="H76" s="281"/>
      <c r="I76" s="282"/>
      <c r="J76" s="283">
        <v>6</v>
      </c>
      <c r="K76" s="284"/>
      <c r="L76" s="111" t="s">
        <v>28</v>
      </c>
      <c r="M76" s="83">
        <v>1000</v>
      </c>
      <c r="N76" s="202">
        <f t="shared" si="8"/>
        <v>6000</v>
      </c>
      <c r="O76" s="86"/>
    </row>
    <row r="77" spans="1:15" ht="18" customHeight="1">
      <c r="A77" s="65" t="s">
        <v>48</v>
      </c>
      <c r="B77" s="347"/>
      <c r="C77" s="300" t="s">
        <v>185</v>
      </c>
      <c r="D77" s="281"/>
      <c r="E77" s="281"/>
      <c r="F77" s="281"/>
      <c r="G77" s="281"/>
      <c r="H77" s="281"/>
      <c r="I77" s="282"/>
      <c r="J77" s="283">
        <v>1</v>
      </c>
      <c r="K77" s="284"/>
      <c r="L77" s="170" t="s">
        <v>184</v>
      </c>
      <c r="M77" s="171">
        <f>(N75)*6%</f>
        <v>5280</v>
      </c>
      <c r="N77" s="202">
        <f t="shared" si="8"/>
        <v>5280</v>
      </c>
      <c r="O77" s="172"/>
    </row>
    <row r="78" spans="1:15" ht="18" customHeight="1">
      <c r="A78" s="65" t="s">
        <v>50</v>
      </c>
      <c r="B78" s="24" t="s">
        <v>49</v>
      </c>
      <c r="C78" s="280"/>
      <c r="D78" s="281"/>
      <c r="E78" s="281"/>
      <c r="F78" s="281"/>
      <c r="G78" s="281"/>
      <c r="H78" s="281"/>
      <c r="I78" s="282"/>
      <c r="J78" s="283"/>
      <c r="K78" s="284"/>
      <c r="L78" s="111" t="s">
        <v>45</v>
      </c>
      <c r="M78" s="83"/>
      <c r="N78" s="215">
        <f t="shared" si="8"/>
        <v>0</v>
      </c>
      <c r="O78" s="86"/>
    </row>
    <row r="79" spans="1:15" ht="18" customHeight="1">
      <c r="A79" s="65" t="s">
        <v>53</v>
      </c>
      <c r="B79" s="24" t="s">
        <v>51</v>
      </c>
      <c r="C79" s="280"/>
      <c r="D79" s="281"/>
      <c r="E79" s="281"/>
      <c r="F79" s="281"/>
      <c r="G79" s="281"/>
      <c r="H79" s="281"/>
      <c r="I79" s="282"/>
      <c r="J79" s="283"/>
      <c r="K79" s="284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55</v>
      </c>
      <c r="B80" s="24" t="s">
        <v>54</v>
      </c>
      <c r="C80" s="280"/>
      <c r="D80" s="281"/>
      <c r="E80" s="281"/>
      <c r="F80" s="281"/>
      <c r="G80" s="281"/>
      <c r="H80" s="281"/>
      <c r="I80" s="282"/>
      <c r="J80" s="283"/>
      <c r="K80" s="284"/>
      <c r="L80" s="111" t="s">
        <v>52</v>
      </c>
      <c r="M80" s="83"/>
      <c r="N80" s="215">
        <f t="shared" si="8"/>
        <v>0</v>
      </c>
      <c r="O80" s="86"/>
    </row>
    <row r="81" spans="1:15" ht="18" customHeight="1">
      <c r="A81" s="65" t="s">
        <v>56</v>
      </c>
      <c r="B81" s="24" t="s">
        <v>44</v>
      </c>
      <c r="C81" s="280"/>
      <c r="D81" s="281"/>
      <c r="E81" s="281"/>
      <c r="F81" s="281"/>
      <c r="G81" s="281"/>
      <c r="H81" s="281"/>
      <c r="I81" s="282"/>
      <c r="J81" s="283"/>
      <c r="K81" s="284"/>
      <c r="L81" s="111" t="s">
        <v>45</v>
      </c>
      <c r="M81" s="83"/>
      <c r="N81" s="215">
        <f t="shared" si="8"/>
        <v>0</v>
      </c>
      <c r="O81" s="86"/>
    </row>
    <row r="82" spans="1:15" ht="18" customHeight="1">
      <c r="A82" s="66" t="s">
        <v>89</v>
      </c>
      <c r="B82" s="33" t="s">
        <v>72</v>
      </c>
      <c r="C82" s="285"/>
      <c r="D82" s="286"/>
      <c r="E82" s="286"/>
      <c r="F82" s="286"/>
      <c r="G82" s="286"/>
      <c r="H82" s="286"/>
      <c r="I82" s="287"/>
      <c r="J82" s="288"/>
      <c r="K82" s="289"/>
      <c r="L82" s="112" t="s">
        <v>83</v>
      </c>
      <c r="M82" s="117"/>
      <c r="N82" s="205">
        <f t="shared" si="8"/>
        <v>0</v>
      </c>
      <c r="O82" s="118"/>
    </row>
    <row r="83" spans="1:15" ht="18" customHeight="1" thickBot="1">
      <c r="A83" s="59" t="s">
        <v>108</v>
      </c>
      <c r="B83" s="60"/>
      <c r="C83" s="60"/>
      <c r="D83" s="60"/>
      <c r="E83" s="60"/>
      <c r="F83" s="60"/>
      <c r="G83" s="60"/>
      <c r="H83" s="60"/>
      <c r="I83" s="60"/>
      <c r="J83" s="26"/>
      <c r="K83" s="26"/>
      <c r="L83" s="26"/>
      <c r="M83" s="102"/>
      <c r="N83" s="206">
        <f>SUM(N72:N82)</f>
        <v>99280</v>
      </c>
      <c r="O83" s="103"/>
    </row>
    <row r="84" spans="1:15" ht="18" customHeight="1">
      <c r="A84" s="27" t="s">
        <v>148</v>
      </c>
      <c r="B84" s="179" t="s">
        <v>78</v>
      </c>
      <c r="C84" s="270" t="s">
        <v>75</v>
      </c>
      <c r="D84" s="271"/>
      <c r="E84" s="271"/>
      <c r="F84" s="271"/>
      <c r="G84" s="271"/>
      <c r="H84" s="271"/>
      <c r="I84" s="271"/>
      <c r="J84" s="179" t="s">
        <v>57</v>
      </c>
      <c r="K84" s="179" t="s">
        <v>58</v>
      </c>
      <c r="L84" s="184" t="s">
        <v>151</v>
      </c>
      <c r="M84" s="104" t="s">
        <v>94</v>
      </c>
      <c r="N84" s="207" t="s">
        <v>22</v>
      </c>
      <c r="O84" s="105" t="s">
        <v>0</v>
      </c>
    </row>
    <row r="85" spans="1:15" ht="18" customHeight="1">
      <c r="A85" s="55" t="s">
        <v>124</v>
      </c>
      <c r="B85" s="56" t="s">
        <v>146</v>
      </c>
      <c r="C85" s="56"/>
      <c r="D85" s="56"/>
      <c r="E85" s="56"/>
      <c r="F85" s="56"/>
      <c r="G85" s="56"/>
      <c r="H85" s="56"/>
      <c r="I85" s="56"/>
      <c r="J85" s="176"/>
      <c r="K85" s="176"/>
      <c r="L85" s="176"/>
      <c r="M85" s="95"/>
      <c r="N85" s="201"/>
      <c r="O85" s="96"/>
    </row>
    <row r="86" spans="1:15" ht="18" customHeight="1">
      <c r="A86" s="173" t="s">
        <v>59</v>
      </c>
      <c r="B86" s="37" t="s">
        <v>125</v>
      </c>
      <c r="C86" s="290" t="s">
        <v>186</v>
      </c>
      <c r="D86" s="273"/>
      <c r="E86" s="273"/>
      <c r="F86" s="273"/>
      <c r="G86" s="273"/>
      <c r="H86" s="273"/>
      <c r="I86" s="273"/>
      <c r="J86" s="190"/>
      <c r="K86" s="190">
        <v>1</v>
      </c>
      <c r="L86" s="181" t="s">
        <v>19</v>
      </c>
      <c r="M86" s="151"/>
      <c r="N86" s="235">
        <f>J86*K86*M86</f>
        <v>0</v>
      </c>
      <c r="O86" s="152"/>
    </row>
    <row r="87" spans="1:15" ht="18" customHeight="1">
      <c r="A87" s="173" t="s">
        <v>60</v>
      </c>
      <c r="B87" s="37" t="s">
        <v>92</v>
      </c>
      <c r="C87" s="273"/>
      <c r="D87" s="273"/>
      <c r="E87" s="273"/>
      <c r="F87" s="273"/>
      <c r="G87" s="273"/>
      <c r="H87" s="273"/>
      <c r="I87" s="273"/>
      <c r="J87" s="190"/>
      <c r="K87" s="190"/>
      <c r="L87" s="181" t="s">
        <v>19</v>
      </c>
      <c r="M87" s="151"/>
      <c r="N87" s="235">
        <f t="shared" ref="N87:N89" si="9">J87*K87*M87</f>
        <v>0</v>
      </c>
      <c r="O87" s="152"/>
    </row>
    <row r="88" spans="1:15" ht="18" customHeight="1">
      <c r="A88" s="173" t="s">
        <v>84</v>
      </c>
      <c r="B88" s="37" t="s">
        <v>90</v>
      </c>
      <c r="C88" s="273"/>
      <c r="D88" s="273"/>
      <c r="E88" s="273"/>
      <c r="F88" s="273"/>
      <c r="G88" s="273"/>
      <c r="H88" s="273"/>
      <c r="I88" s="273"/>
      <c r="J88" s="190"/>
      <c r="K88" s="190"/>
      <c r="L88" s="181" t="s">
        <v>19</v>
      </c>
      <c r="M88" s="151"/>
      <c r="N88" s="235">
        <f t="shared" si="9"/>
        <v>0</v>
      </c>
      <c r="O88" s="152"/>
    </row>
    <row r="89" spans="1:15" ht="27.9" customHeight="1">
      <c r="A89" s="173" t="s">
        <v>91</v>
      </c>
      <c r="B89" s="37" t="s">
        <v>73</v>
      </c>
      <c r="C89" s="274" t="s">
        <v>187</v>
      </c>
      <c r="D89" s="273"/>
      <c r="E89" s="273"/>
      <c r="F89" s="273"/>
      <c r="G89" s="273"/>
      <c r="H89" s="273"/>
      <c r="I89" s="273"/>
      <c r="J89" s="190"/>
      <c r="K89" s="190">
        <v>1</v>
      </c>
      <c r="L89" s="181" t="s">
        <v>19</v>
      </c>
      <c r="M89" s="151"/>
      <c r="N89" s="235">
        <f t="shared" si="9"/>
        <v>0</v>
      </c>
      <c r="O89" s="152"/>
    </row>
    <row r="90" spans="1:15" ht="18" customHeight="1">
      <c r="A90" s="61" t="s">
        <v>108</v>
      </c>
      <c r="B90" s="62"/>
      <c r="C90" s="62"/>
      <c r="D90" s="62"/>
      <c r="E90" s="62"/>
      <c r="F90" s="62"/>
      <c r="G90" s="62"/>
      <c r="H90" s="62"/>
      <c r="I90" s="62"/>
      <c r="J90" s="28"/>
      <c r="K90" s="28"/>
      <c r="L90" s="28"/>
      <c r="M90" s="106"/>
      <c r="N90" s="208">
        <f>SUM(N86:N89)</f>
        <v>0</v>
      </c>
      <c r="O90" s="107"/>
    </row>
    <row r="91" spans="1:15" ht="18" customHeight="1" thickBot="1">
      <c r="A91" s="67" t="s">
        <v>126</v>
      </c>
      <c r="B91" s="68"/>
      <c r="C91" s="68"/>
      <c r="D91" s="68"/>
      <c r="E91" s="68"/>
      <c r="F91" s="68"/>
      <c r="G91" s="68"/>
      <c r="H91" s="68"/>
      <c r="I91" s="68"/>
      <c r="J91" s="35"/>
      <c r="K91" s="35"/>
      <c r="L91" s="35"/>
      <c r="M91" s="119"/>
      <c r="N91" s="216">
        <f>SUM(N34,N45,N69,N83,N90)</f>
        <v>379887.12</v>
      </c>
      <c r="O91" s="120"/>
    </row>
    <row r="92" spans="1:15" ht="18" customHeight="1">
      <c r="A92" s="27" t="s">
        <v>148</v>
      </c>
      <c r="B92" s="179" t="s">
        <v>78</v>
      </c>
      <c r="C92" s="270" t="s">
        <v>75</v>
      </c>
      <c r="D92" s="271"/>
      <c r="E92" s="271"/>
      <c r="F92" s="271"/>
      <c r="G92" s="271"/>
      <c r="H92" s="271"/>
      <c r="I92" s="271"/>
      <c r="J92" s="272" t="s">
        <v>76</v>
      </c>
      <c r="K92" s="270"/>
      <c r="L92" s="184" t="s">
        <v>151</v>
      </c>
      <c r="M92" s="104" t="s">
        <v>94</v>
      </c>
      <c r="N92" s="207" t="s">
        <v>22</v>
      </c>
      <c r="O92" s="105" t="s">
        <v>0</v>
      </c>
    </row>
    <row r="93" spans="1:15" ht="18" customHeight="1">
      <c r="A93" s="36" t="s">
        <v>127</v>
      </c>
      <c r="B93" s="56" t="s">
        <v>61</v>
      </c>
      <c r="C93" s="56"/>
      <c r="D93" s="56"/>
      <c r="E93" s="56"/>
      <c r="F93" s="56"/>
      <c r="G93" s="56"/>
      <c r="H93" s="56"/>
      <c r="I93" s="56"/>
      <c r="J93" s="176"/>
      <c r="K93" s="176"/>
      <c r="L93" s="176"/>
      <c r="M93" s="95"/>
      <c r="N93" s="201"/>
      <c r="O93" s="96"/>
    </row>
    <row r="94" spans="1:15" ht="18" customHeight="1">
      <c r="A94" s="2" t="s">
        <v>62</v>
      </c>
      <c r="B94" s="37" t="s">
        <v>61</v>
      </c>
      <c r="C94" s="275" t="s">
        <v>128</v>
      </c>
      <c r="D94" s="276"/>
      <c r="E94" s="276"/>
      <c r="F94" s="276"/>
      <c r="G94" s="276"/>
      <c r="H94" s="276"/>
      <c r="I94" s="277"/>
      <c r="J94" s="361">
        <f>N91</f>
        <v>379887.12</v>
      </c>
      <c r="K94" s="362"/>
      <c r="L94" s="121"/>
      <c r="M94" s="122">
        <v>0.08</v>
      </c>
      <c r="N94" s="205">
        <f>J94*M94</f>
        <v>30390.9696</v>
      </c>
      <c r="O94" s="123"/>
    </row>
    <row r="95" spans="1:15" ht="18" customHeight="1" thickBot="1">
      <c r="A95" s="69" t="s">
        <v>108</v>
      </c>
      <c r="B95" s="70"/>
      <c r="C95" s="70"/>
      <c r="D95" s="70"/>
      <c r="E95" s="70"/>
      <c r="F95" s="70"/>
      <c r="G95" s="70"/>
      <c r="H95" s="70"/>
      <c r="I95" s="70"/>
      <c r="J95" s="38"/>
      <c r="K95" s="38"/>
      <c r="L95" s="38"/>
      <c r="M95" s="124"/>
      <c r="N95" s="217">
        <f>SUM(N94:N94)</f>
        <v>30390.9696</v>
      </c>
      <c r="O95" s="125"/>
    </row>
    <row r="96" spans="1:15" ht="18" customHeight="1">
      <c r="A96" s="27" t="s">
        <v>148</v>
      </c>
      <c r="B96" s="179" t="s">
        <v>78</v>
      </c>
      <c r="C96" s="270" t="s">
        <v>75</v>
      </c>
      <c r="D96" s="271"/>
      <c r="E96" s="271"/>
      <c r="F96" s="271"/>
      <c r="G96" s="271"/>
      <c r="H96" s="271"/>
      <c r="I96" s="271"/>
      <c r="J96" s="179" t="s">
        <v>57</v>
      </c>
      <c r="K96" s="179" t="s">
        <v>58</v>
      </c>
      <c r="L96" s="184" t="s">
        <v>151</v>
      </c>
      <c r="M96" s="104" t="s">
        <v>94</v>
      </c>
      <c r="N96" s="207" t="s">
        <v>22</v>
      </c>
      <c r="O96" s="105" t="s">
        <v>0</v>
      </c>
    </row>
    <row r="97" spans="1:15" ht="18" customHeight="1">
      <c r="A97" s="36" t="s">
        <v>129</v>
      </c>
      <c r="B97" s="56" t="s">
        <v>130</v>
      </c>
      <c r="C97" s="56"/>
      <c r="D97" s="56"/>
      <c r="E97" s="56"/>
      <c r="F97" s="56"/>
      <c r="G97" s="56"/>
      <c r="H97" s="56"/>
      <c r="I97" s="56"/>
      <c r="J97" s="176"/>
      <c r="K97" s="176"/>
      <c r="L97" s="176"/>
      <c r="M97" s="95"/>
      <c r="N97" s="201"/>
      <c r="O97" s="96"/>
    </row>
    <row r="98" spans="1:15" ht="18" customHeight="1">
      <c r="A98" s="2" t="s">
        <v>63</v>
      </c>
      <c r="B98" s="37" t="s">
        <v>131</v>
      </c>
      <c r="C98" s="275" t="s">
        <v>64</v>
      </c>
      <c r="D98" s="276"/>
      <c r="E98" s="276"/>
      <c r="F98" s="276"/>
      <c r="G98" s="276"/>
      <c r="H98" s="276"/>
      <c r="I98" s="277"/>
      <c r="J98" s="190">
        <v>0</v>
      </c>
      <c r="K98" s="190">
        <v>0</v>
      </c>
      <c r="L98" s="121" t="s">
        <v>19</v>
      </c>
      <c r="M98" s="126">
        <v>0</v>
      </c>
      <c r="N98" s="235">
        <f>J98*K98*M98</f>
        <v>0</v>
      </c>
      <c r="O98" s="169" t="s">
        <v>180</v>
      </c>
    </row>
    <row r="99" spans="1:15" ht="18" customHeight="1" thickBot="1">
      <c r="A99" s="69" t="s">
        <v>108</v>
      </c>
      <c r="B99" s="70"/>
      <c r="C99" s="70"/>
      <c r="D99" s="70"/>
      <c r="E99" s="70"/>
      <c r="F99" s="70"/>
      <c r="G99" s="70"/>
      <c r="H99" s="70"/>
      <c r="I99" s="70"/>
      <c r="J99" s="38"/>
      <c r="K99" s="38"/>
      <c r="L99" s="38"/>
      <c r="M99" s="124"/>
      <c r="N99" s="217">
        <f>SUM(N98:N98)</f>
        <v>0</v>
      </c>
      <c r="O99" s="125"/>
    </row>
    <row r="100" spans="1:15" ht="18" customHeight="1">
      <c r="A100" s="27" t="s">
        <v>148</v>
      </c>
      <c r="B100" s="179" t="s">
        <v>78</v>
      </c>
      <c r="C100" s="272" t="s">
        <v>75</v>
      </c>
      <c r="D100" s="296"/>
      <c r="E100" s="296"/>
      <c r="F100" s="296"/>
      <c r="G100" s="270"/>
      <c r="H100" s="179" t="s">
        <v>132</v>
      </c>
      <c r="I100" s="179" t="s">
        <v>133</v>
      </c>
      <c r="J100" s="272" t="s">
        <v>57</v>
      </c>
      <c r="K100" s="270"/>
      <c r="L100" s="184" t="s">
        <v>151</v>
      </c>
      <c r="M100" s="104" t="s">
        <v>94</v>
      </c>
      <c r="N100" s="207" t="s">
        <v>22</v>
      </c>
      <c r="O100" s="105" t="s">
        <v>0</v>
      </c>
    </row>
    <row r="101" spans="1:15" ht="18" customHeight="1">
      <c r="A101" s="55" t="s">
        <v>65</v>
      </c>
      <c r="B101" s="56" t="s">
        <v>66</v>
      </c>
      <c r="C101" s="56"/>
      <c r="D101" s="56"/>
      <c r="E101" s="56"/>
      <c r="F101" s="56"/>
      <c r="G101" s="56"/>
      <c r="H101" s="56"/>
      <c r="I101" s="56"/>
      <c r="J101" s="176"/>
      <c r="K101" s="176"/>
      <c r="L101" s="176"/>
      <c r="M101" s="95"/>
      <c r="N101" s="201"/>
      <c r="O101" s="96"/>
    </row>
    <row r="102" spans="1:15" ht="18" customHeight="1">
      <c r="A102" s="185" t="s">
        <v>67</v>
      </c>
      <c r="B102" s="40" t="s">
        <v>134</v>
      </c>
      <c r="C102" s="297" t="s">
        <v>173</v>
      </c>
      <c r="D102" s="298"/>
      <c r="E102" s="298"/>
      <c r="F102" s="298"/>
      <c r="G102" s="298"/>
      <c r="H102" s="63" t="s">
        <v>158</v>
      </c>
      <c r="I102" s="63" t="s">
        <v>159</v>
      </c>
      <c r="J102" s="299">
        <v>68</v>
      </c>
      <c r="K102" s="299"/>
      <c r="L102" s="81" t="s">
        <v>77</v>
      </c>
      <c r="M102" s="115">
        <f>88332/68</f>
        <v>1299</v>
      </c>
      <c r="N102" s="241">
        <f>J102*M102</f>
        <v>88332</v>
      </c>
      <c r="O102" s="116" t="s">
        <v>163</v>
      </c>
    </row>
    <row r="103" spans="1:15" ht="18" customHeight="1">
      <c r="A103" s="186" t="s">
        <v>136</v>
      </c>
      <c r="B103" s="34" t="s">
        <v>137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83"/>
      <c r="N103" s="197">
        <f t="shared" ref="N103:N105" si="10">J103*M103</f>
        <v>0</v>
      </c>
      <c r="O103" s="86"/>
    </row>
    <row r="104" spans="1:15" ht="18" customHeight="1">
      <c r="A104" s="186" t="s">
        <v>138</v>
      </c>
      <c r="B104" s="34" t="s">
        <v>139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186" t="s">
        <v>140</v>
      </c>
      <c r="B105" s="34" t="s">
        <v>141</v>
      </c>
      <c r="C105" s="294" t="s">
        <v>135</v>
      </c>
      <c r="D105" s="294"/>
      <c r="E105" s="294"/>
      <c r="F105" s="294"/>
      <c r="G105" s="294"/>
      <c r="H105" s="58"/>
      <c r="I105" s="58"/>
      <c r="J105" s="295"/>
      <c r="K105" s="295"/>
      <c r="L105" s="82" t="s">
        <v>77</v>
      </c>
      <c r="M105" s="83"/>
      <c r="N105" s="197">
        <f t="shared" si="10"/>
        <v>0</v>
      </c>
      <c r="O105" s="86"/>
    </row>
    <row r="106" spans="1:15" ht="18" customHeight="1">
      <c r="A106" s="183"/>
      <c r="B106" s="41" t="s">
        <v>61</v>
      </c>
      <c r="C106" s="269" t="s">
        <v>142</v>
      </c>
      <c r="D106" s="269"/>
      <c r="E106" s="269"/>
      <c r="F106" s="269"/>
      <c r="G106" s="269"/>
      <c r="H106" s="269"/>
      <c r="I106" s="269"/>
      <c r="J106" s="269"/>
      <c r="K106" s="269"/>
      <c r="L106" s="269"/>
      <c r="M106" s="127">
        <v>0.03</v>
      </c>
      <c r="N106" s="239">
        <f>SUM(N102,N105)*M106</f>
        <v>2649.96</v>
      </c>
      <c r="O106" s="101"/>
    </row>
    <row r="107" spans="1:15" ht="18" customHeight="1" thickBot="1">
      <c r="A107" s="69" t="s">
        <v>108</v>
      </c>
      <c r="B107" s="70"/>
      <c r="C107" s="70"/>
      <c r="D107" s="70"/>
      <c r="E107" s="70"/>
      <c r="F107" s="70"/>
      <c r="G107" s="70"/>
      <c r="H107" s="70"/>
      <c r="I107" s="70"/>
      <c r="J107" s="38"/>
      <c r="K107" s="38"/>
      <c r="L107" s="38"/>
      <c r="M107" s="124"/>
      <c r="N107" s="217">
        <f>SUM(N102:N106)</f>
        <v>90981.96</v>
      </c>
      <c r="O107" s="125"/>
    </row>
    <row r="108" spans="1:15" ht="18" customHeight="1">
      <c r="A108" s="27" t="s">
        <v>148</v>
      </c>
      <c r="B108" s="179" t="s">
        <v>78</v>
      </c>
      <c r="C108" s="270" t="s">
        <v>75</v>
      </c>
      <c r="D108" s="271"/>
      <c r="E108" s="271"/>
      <c r="F108" s="271"/>
      <c r="G108" s="271"/>
      <c r="H108" s="271"/>
      <c r="I108" s="271"/>
      <c r="J108" s="272" t="s">
        <v>76</v>
      </c>
      <c r="K108" s="270"/>
      <c r="L108" s="184" t="s">
        <v>151</v>
      </c>
      <c r="M108" s="104" t="s">
        <v>94</v>
      </c>
      <c r="N108" s="207" t="s">
        <v>22</v>
      </c>
      <c r="O108" s="105" t="s">
        <v>0</v>
      </c>
    </row>
    <row r="109" spans="1:15" ht="18" customHeight="1">
      <c r="A109" s="36" t="s">
        <v>68</v>
      </c>
      <c r="B109" s="56" t="s">
        <v>69</v>
      </c>
      <c r="C109" s="56"/>
      <c r="D109" s="56"/>
      <c r="E109" s="56"/>
      <c r="F109" s="56"/>
      <c r="G109" s="56"/>
      <c r="H109" s="56"/>
      <c r="I109" s="56"/>
      <c r="J109" s="176"/>
      <c r="K109" s="176"/>
      <c r="L109" s="176"/>
      <c r="M109" s="95"/>
      <c r="N109" s="201"/>
      <c r="O109" s="96"/>
    </row>
    <row r="110" spans="1:15" ht="18" customHeight="1">
      <c r="A110" s="2" t="s">
        <v>70</v>
      </c>
      <c r="B110" s="37" t="s">
        <v>69</v>
      </c>
      <c r="C110" s="291"/>
      <c r="D110" s="292"/>
      <c r="E110" s="292"/>
      <c r="F110" s="292"/>
      <c r="G110" s="292"/>
      <c r="H110" s="292"/>
      <c r="I110" s="293"/>
      <c r="J110" s="361">
        <f>SUM(N91,N95,N99,N107)</f>
        <v>501260.04960000003</v>
      </c>
      <c r="K110" s="362"/>
      <c r="L110" s="121"/>
      <c r="M110" s="122">
        <v>0.06</v>
      </c>
      <c r="N110" s="205">
        <f>J110*M110</f>
        <v>30075.602976000002</v>
      </c>
      <c r="O110" s="123"/>
    </row>
    <row r="111" spans="1:15" ht="18" customHeight="1">
      <c r="A111" s="67" t="s">
        <v>108</v>
      </c>
      <c r="B111" s="68"/>
      <c r="C111" s="68"/>
      <c r="D111" s="68"/>
      <c r="E111" s="68"/>
      <c r="F111" s="68"/>
      <c r="G111" s="68"/>
      <c r="H111" s="68"/>
      <c r="I111" s="68"/>
      <c r="J111" s="35"/>
      <c r="K111" s="35"/>
      <c r="L111" s="35"/>
      <c r="M111" s="119"/>
      <c r="N111" s="216">
        <f>SUM(N110,J110)</f>
        <v>531335.65257600008</v>
      </c>
      <c r="O111" s="120"/>
    </row>
    <row r="112" spans="1:15" ht="18" customHeight="1" thickBot="1">
      <c r="A112" s="53"/>
      <c r="B112" s="54" t="s">
        <v>145</v>
      </c>
      <c r="C112" s="54"/>
      <c r="D112" s="54"/>
      <c r="E112" s="54"/>
      <c r="F112" s="54"/>
      <c r="G112" s="54"/>
      <c r="H112" s="54"/>
      <c r="I112" s="54"/>
      <c r="J112" s="19"/>
      <c r="K112" s="19"/>
      <c r="L112" s="19"/>
      <c r="M112" s="128"/>
      <c r="N112" s="218"/>
      <c r="O112" s="129"/>
    </row>
  </sheetData>
  <mergeCells count="119">
    <mergeCell ref="C110:I110"/>
    <mergeCell ref="J110:K110"/>
    <mergeCell ref="C104:G104"/>
    <mergeCell ref="J104:K104"/>
    <mergeCell ref="C105:G105"/>
    <mergeCell ref="J105:K105"/>
    <mergeCell ref="C106:L106"/>
    <mergeCell ref="C108:I108"/>
    <mergeCell ref="J108:K108"/>
    <mergeCell ref="C98:I98"/>
    <mergeCell ref="C100:G100"/>
    <mergeCell ref="J100:K100"/>
    <mergeCell ref="C102:G102"/>
    <mergeCell ref="J102:K102"/>
    <mergeCell ref="C103:G103"/>
    <mergeCell ref="J103:K103"/>
    <mergeCell ref="C89:I89"/>
    <mergeCell ref="C92:I92"/>
    <mergeCell ref="J92:K92"/>
    <mergeCell ref="C94:I94"/>
    <mergeCell ref="J94:K94"/>
    <mergeCell ref="C96:I96"/>
    <mergeCell ref="C84:I84"/>
    <mergeCell ref="C86:I86"/>
    <mergeCell ref="C87:I87"/>
    <mergeCell ref="C88:I88"/>
    <mergeCell ref="C79:I79"/>
    <mergeCell ref="J79:K79"/>
    <mergeCell ref="C80:I80"/>
    <mergeCell ref="J80:K80"/>
    <mergeCell ref="C81:I81"/>
    <mergeCell ref="J81:K81"/>
    <mergeCell ref="C78:I78"/>
    <mergeCell ref="J78:K78"/>
    <mergeCell ref="J70:K70"/>
    <mergeCell ref="C72:I72"/>
    <mergeCell ref="J72:K72"/>
    <mergeCell ref="C73:I73"/>
    <mergeCell ref="J73:K73"/>
    <mergeCell ref="C82:I82"/>
    <mergeCell ref="J82:K82"/>
    <mergeCell ref="B74:B77"/>
    <mergeCell ref="C74:I74"/>
    <mergeCell ref="J74:K74"/>
    <mergeCell ref="C75:I75"/>
    <mergeCell ref="J75:K75"/>
    <mergeCell ref="A66:A68"/>
    <mergeCell ref="B66:B68"/>
    <mergeCell ref="C66:G66"/>
    <mergeCell ref="C67:G67"/>
    <mergeCell ref="C68:G68"/>
    <mergeCell ref="C70:I70"/>
    <mergeCell ref="C76:I76"/>
    <mergeCell ref="J76:K76"/>
    <mergeCell ref="C77:I77"/>
    <mergeCell ref="J77:K77"/>
    <mergeCell ref="A61:A65"/>
    <mergeCell ref="B61:B65"/>
    <mergeCell ref="C61:I61"/>
    <mergeCell ref="C62:I62"/>
    <mergeCell ref="C63:I63"/>
    <mergeCell ref="C64:I64"/>
    <mergeCell ref="C65:I65"/>
    <mergeCell ref="A54:A60"/>
    <mergeCell ref="B54:B60"/>
    <mergeCell ref="C54:I54"/>
    <mergeCell ref="C55:I55"/>
    <mergeCell ref="C56:I56"/>
    <mergeCell ref="C57:I57"/>
    <mergeCell ref="C58:I58"/>
    <mergeCell ref="C59:I59"/>
    <mergeCell ref="C60:I60"/>
    <mergeCell ref="C35:I35"/>
    <mergeCell ref="C46:I46"/>
    <mergeCell ref="A48:A53"/>
    <mergeCell ref="B48:B53"/>
    <mergeCell ref="C48:I48"/>
    <mergeCell ref="C49:I49"/>
    <mergeCell ref="C51:I51"/>
    <mergeCell ref="C52:I52"/>
    <mergeCell ref="C53:I53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A1:O1"/>
    <mergeCell ref="A2:B2"/>
    <mergeCell ref="C2:E2"/>
    <mergeCell ref="I2:J2"/>
    <mergeCell ref="L2:M2"/>
    <mergeCell ref="N2:O2"/>
    <mergeCell ref="C50:I50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</mergeCells>
  <phoneticPr fontId="26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6:H68 F39:F44 D39:D44 F14 F19:F21 H102:I105 D10:D21 C37:C44 H37:H44">
      <formula1>#REF!</formula1>
    </dataValidation>
  </dataValidations>
  <pageMargins left="0.7" right="0.7" top="0.75" bottom="0.75" header="0.3" footer="0.3"/>
  <pageSetup paperSize="9" scale="5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12"/>
  <sheetViews>
    <sheetView topLeftCell="A95" workbookViewId="0">
      <selection activeCell="C51" sqref="C51:I5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2" customWidth="1"/>
    <col min="11" max="11" width="5.3046875" style="232" customWidth="1"/>
    <col min="12" max="12" width="7.4609375" style="232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233" t="s">
        <v>78</v>
      </c>
      <c r="C8" s="350" t="s">
        <v>75</v>
      </c>
      <c r="D8" s="351"/>
      <c r="E8" s="351"/>
      <c r="F8" s="351"/>
      <c r="G8" s="351"/>
      <c r="H8" s="351"/>
      <c r="I8" s="351"/>
      <c r="J8" s="233" t="s">
        <v>149</v>
      </c>
      <c r="K8" s="233" t="s">
        <v>150</v>
      </c>
      <c r="L8" s="233" t="s">
        <v>151</v>
      </c>
      <c r="M8" s="233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5" t="s">
        <v>196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0">
        <v>51.5</v>
      </c>
      <c r="K10" s="149">
        <v>1</v>
      </c>
      <c r="L10" s="234" t="s">
        <v>79</v>
      </c>
      <c r="M10" s="151">
        <v>580</v>
      </c>
      <c r="N10" s="195">
        <f>J10*K10*M10</f>
        <v>29870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0">
        <v>56.5</v>
      </c>
      <c r="K11" s="149">
        <v>1</v>
      </c>
      <c r="L11" s="234" t="s">
        <v>79</v>
      </c>
      <c r="M11" s="151">
        <v>580</v>
      </c>
      <c r="N11" s="195">
        <f t="shared" ref="N11:N14" si="0">J11*K11*M11</f>
        <v>32770</v>
      </c>
      <c r="O11" s="163" t="s">
        <v>179</v>
      </c>
    </row>
    <row r="12" spans="1:17" ht="18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0">
        <v>49.5</v>
      </c>
      <c r="K12" s="149">
        <v>1</v>
      </c>
      <c r="L12" s="234" t="s">
        <v>79</v>
      </c>
      <c r="M12" s="151">
        <v>580</v>
      </c>
      <c r="N12" s="195">
        <f t="shared" si="0"/>
        <v>28710</v>
      </c>
      <c r="O12" s="163" t="s">
        <v>179</v>
      </c>
    </row>
    <row r="13" spans="1:17" ht="18" hidden="1" customHeight="1">
      <c r="A13" s="352"/>
      <c r="B13" s="345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0"/>
      <c r="K13" s="149"/>
      <c r="L13" s="234" t="s">
        <v>79</v>
      </c>
      <c r="M13" s="151"/>
      <c r="N13" s="235">
        <f t="shared" si="0"/>
        <v>0</v>
      </c>
      <c r="O13" s="163" t="s">
        <v>179</v>
      </c>
    </row>
    <row r="14" spans="1:17" ht="18" hidden="1" customHeight="1">
      <c r="A14" s="352"/>
      <c r="B14" s="345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4" t="s">
        <v>79</v>
      </c>
      <c r="M14" s="151"/>
      <c r="N14" s="235">
        <f t="shared" si="0"/>
        <v>0</v>
      </c>
      <c r="O14" s="163"/>
    </row>
    <row r="15" spans="1:17" ht="18" hidden="1" customHeight="1">
      <c r="A15" s="341" t="s">
        <v>9</v>
      </c>
      <c r="B15" s="345" t="s">
        <v>197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4" t="s">
        <v>79</v>
      </c>
      <c r="M15" s="151"/>
      <c r="N15" s="235">
        <f>J15*K15*M15</f>
        <v>0</v>
      </c>
      <c r="O15" s="163"/>
    </row>
    <row r="16" spans="1:17" ht="18" hidden="1" customHeight="1">
      <c r="A16" s="342"/>
      <c r="B16" s="345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4" t="s">
        <v>79</v>
      </c>
      <c r="M16" s="151"/>
      <c r="N16" s="235">
        <f t="shared" ref="N16" si="1">J16*K16*M16</f>
        <v>0</v>
      </c>
      <c r="O16" s="163"/>
    </row>
    <row r="17" spans="1:15" ht="18" hidden="1" customHeight="1">
      <c r="A17" s="343"/>
      <c r="B17" s="345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4" t="s">
        <v>79</v>
      </c>
      <c r="M17" s="151"/>
      <c r="N17" s="235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355" t="s">
        <v>82</v>
      </c>
      <c r="B20" s="35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355"/>
      <c r="B21" s="35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355" t="s">
        <v>85</v>
      </c>
      <c r="B22" s="15" t="s">
        <v>10</v>
      </c>
      <c r="C22" s="357"/>
      <c r="D22" s="357"/>
      <c r="E22" s="357"/>
      <c r="F22" s="357"/>
      <c r="G22" s="357"/>
      <c r="H22" s="357"/>
      <c r="I22" s="35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355"/>
      <c r="B23" s="15" t="s">
        <v>11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355"/>
      <c r="B24" s="15" t="s">
        <v>13</v>
      </c>
      <c r="C24" s="354"/>
      <c r="D24" s="354"/>
      <c r="E24" s="354"/>
      <c r="F24" s="354"/>
      <c r="G24" s="354"/>
      <c r="H24" s="354"/>
      <c r="I24" s="35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355"/>
      <c r="B25" s="15" t="s">
        <v>14</v>
      </c>
      <c r="C25" s="354" t="s">
        <v>105</v>
      </c>
      <c r="D25" s="354"/>
      <c r="E25" s="354"/>
      <c r="F25" s="354"/>
      <c r="G25" s="354"/>
      <c r="H25" s="354"/>
      <c r="I25" s="35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355"/>
      <c r="B26" s="16" t="s">
        <v>16</v>
      </c>
      <c r="C26" s="354" t="s">
        <v>17</v>
      </c>
      <c r="D26" s="354"/>
      <c r="E26" s="354"/>
      <c r="F26" s="354"/>
      <c r="G26" s="354"/>
      <c r="H26" s="354"/>
      <c r="I26" s="35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355"/>
      <c r="B27" s="16" t="s">
        <v>35</v>
      </c>
      <c r="C27" s="354" t="s">
        <v>106</v>
      </c>
      <c r="D27" s="354"/>
      <c r="E27" s="354"/>
      <c r="F27" s="354"/>
      <c r="G27" s="354"/>
      <c r="H27" s="354"/>
      <c r="I27" s="35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355" t="s">
        <v>86</v>
      </c>
      <c r="B28" s="15" t="s">
        <v>21</v>
      </c>
      <c r="C28" s="357" t="s">
        <v>104</v>
      </c>
      <c r="D28" s="357"/>
      <c r="E28" s="357"/>
      <c r="F28" s="357"/>
      <c r="G28" s="357"/>
      <c r="H28" s="357"/>
      <c r="I28" s="35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11</v>
      </c>
      <c r="C29" s="354" t="s">
        <v>12</v>
      </c>
      <c r="D29" s="354"/>
      <c r="E29" s="354"/>
      <c r="F29" s="354"/>
      <c r="G29" s="354"/>
      <c r="H29" s="354"/>
      <c r="I29" s="35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13</v>
      </c>
      <c r="C30" s="354"/>
      <c r="D30" s="354"/>
      <c r="E30" s="354"/>
      <c r="F30" s="354"/>
      <c r="G30" s="354"/>
      <c r="H30" s="354"/>
      <c r="I30" s="35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355"/>
      <c r="B31" s="15" t="s">
        <v>14</v>
      </c>
      <c r="C31" s="354" t="s">
        <v>107</v>
      </c>
      <c r="D31" s="354"/>
      <c r="E31" s="354"/>
      <c r="F31" s="354"/>
      <c r="G31" s="354"/>
      <c r="H31" s="354"/>
      <c r="I31" s="35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355"/>
      <c r="B32" s="16" t="s">
        <v>16</v>
      </c>
      <c r="C32" s="354" t="s">
        <v>17</v>
      </c>
      <c r="D32" s="354"/>
      <c r="E32" s="354"/>
      <c r="F32" s="354"/>
      <c r="G32" s="354"/>
      <c r="H32" s="354"/>
      <c r="I32" s="35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356"/>
      <c r="B33" s="17" t="s">
        <v>35</v>
      </c>
      <c r="C33" s="358" t="s">
        <v>106</v>
      </c>
      <c r="D33" s="358"/>
      <c r="E33" s="358"/>
      <c r="F33" s="358"/>
      <c r="G33" s="358"/>
      <c r="H33" s="358"/>
      <c r="I33" s="35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91350</v>
      </c>
      <c r="O34" s="91"/>
    </row>
    <row r="35" spans="1:15" ht="18" customHeight="1">
      <c r="A35" s="20" t="s">
        <v>148</v>
      </c>
      <c r="B35" s="230" t="s">
        <v>78</v>
      </c>
      <c r="C35" s="338" t="s">
        <v>75</v>
      </c>
      <c r="D35" s="339"/>
      <c r="E35" s="339"/>
      <c r="F35" s="339"/>
      <c r="G35" s="339"/>
      <c r="H35" s="339"/>
      <c r="I35" s="339"/>
      <c r="J35" s="230" t="s">
        <v>57</v>
      </c>
      <c r="K35" s="230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1"/>
      <c r="K36" s="231"/>
      <c r="L36" s="231"/>
      <c r="M36" s="95"/>
      <c r="N36" s="201"/>
      <c r="O36" s="96"/>
    </row>
    <row r="37" spans="1:15" ht="18" customHeight="1">
      <c r="A37" s="3" t="s">
        <v>25</v>
      </c>
      <c r="B37" s="227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6">
        <f>J37*K37*M37</f>
        <v>0</v>
      </c>
      <c r="O37" s="175" t="s">
        <v>190</v>
      </c>
    </row>
    <row r="38" spans="1:15" ht="18" customHeight="1">
      <c r="A38" s="22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3"/>
      <c r="K38" s="223">
        <v>1</v>
      </c>
      <c r="L38" s="82" t="s">
        <v>28</v>
      </c>
      <c r="M38" s="171"/>
      <c r="N38" s="238">
        <f t="shared" ref="N38:N43" si="4">J38*K38*M38</f>
        <v>0</v>
      </c>
      <c r="O38" s="99" t="s">
        <v>164</v>
      </c>
    </row>
    <row r="39" spans="1:15" ht="18" customHeight="1">
      <c r="A39" s="22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3"/>
      <c r="K39" s="223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3"/>
      <c r="K40" s="223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29" t="s">
        <v>30</v>
      </c>
      <c r="B41" s="22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3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29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2"/>
      <c r="K42" s="223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29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2"/>
      <c r="K43" s="223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29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2"/>
      <c r="K44" s="222"/>
      <c r="L44" s="234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0" t="s">
        <v>78</v>
      </c>
      <c r="C46" s="270" t="s">
        <v>75</v>
      </c>
      <c r="D46" s="271"/>
      <c r="E46" s="271"/>
      <c r="F46" s="271"/>
      <c r="G46" s="271"/>
      <c r="H46" s="271"/>
      <c r="I46" s="271"/>
      <c r="J46" s="220" t="s">
        <v>57</v>
      </c>
      <c r="K46" s="220" t="s">
        <v>23</v>
      </c>
      <c r="L46" s="221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315" t="s">
        <v>32</v>
      </c>
      <c r="B48" s="317" t="s">
        <v>114</v>
      </c>
      <c r="C48" s="319" t="s">
        <v>115</v>
      </c>
      <c r="D48" s="320"/>
      <c r="E48" s="320"/>
      <c r="F48" s="320"/>
      <c r="G48" s="320"/>
      <c r="H48" s="320"/>
      <c r="I48" s="321"/>
      <c r="J48" s="29">
        <v>18</v>
      </c>
      <c r="K48" s="30">
        <v>1</v>
      </c>
      <c r="L48" s="108" t="s">
        <v>152</v>
      </c>
      <c r="M48" s="109">
        <v>270</v>
      </c>
      <c r="N48" s="204">
        <f>J48*K48*M48</f>
        <v>4860</v>
      </c>
      <c r="O48" s="136"/>
    </row>
    <row r="49" spans="1:15" ht="18" customHeight="1">
      <c r="A49" s="315"/>
      <c r="B49" s="317"/>
      <c r="C49" s="322" t="s">
        <v>116</v>
      </c>
      <c r="D49" s="323"/>
      <c r="E49" s="323"/>
      <c r="F49" s="323"/>
      <c r="G49" s="323"/>
      <c r="H49" s="323"/>
      <c r="I49" s="324"/>
      <c r="J49" s="223">
        <v>33</v>
      </c>
      <c r="K49" s="223">
        <v>1</v>
      </c>
      <c r="L49" s="111" t="s">
        <v>152</v>
      </c>
      <c r="M49" s="83">
        <v>240</v>
      </c>
      <c r="N49" s="197">
        <f t="shared" ref="N49:N52" si="5">J49*K49*M49</f>
        <v>7920</v>
      </c>
      <c r="O49" s="134"/>
    </row>
    <row r="50" spans="1:15" ht="18" customHeight="1">
      <c r="A50" s="315"/>
      <c r="B50" s="317"/>
      <c r="C50" s="334" t="s">
        <v>225</v>
      </c>
      <c r="D50" s="323"/>
      <c r="E50" s="323"/>
      <c r="F50" s="323"/>
      <c r="G50" s="323"/>
      <c r="H50" s="323"/>
      <c r="I50" s="324"/>
      <c r="J50" s="223">
        <v>2</v>
      </c>
      <c r="K50" s="223">
        <v>1</v>
      </c>
      <c r="L50" s="111" t="s">
        <v>152</v>
      </c>
      <c r="M50" s="83">
        <v>750</v>
      </c>
      <c r="N50" s="197">
        <f t="shared" si="5"/>
        <v>1500</v>
      </c>
      <c r="O50" s="134"/>
    </row>
    <row r="51" spans="1:15" ht="18" customHeight="1">
      <c r="A51" s="315"/>
      <c r="B51" s="317"/>
      <c r="C51" s="334" t="s">
        <v>226</v>
      </c>
      <c r="D51" s="323"/>
      <c r="E51" s="323"/>
      <c r="F51" s="323"/>
      <c r="G51" s="323"/>
      <c r="H51" s="323"/>
      <c r="I51" s="324"/>
      <c r="J51" s="223">
        <v>2</v>
      </c>
      <c r="K51" s="223">
        <v>1</v>
      </c>
      <c r="L51" s="111" t="s">
        <v>152</v>
      </c>
      <c r="M51" s="83">
        <v>600</v>
      </c>
      <c r="N51" s="197">
        <f t="shared" si="5"/>
        <v>1200</v>
      </c>
      <c r="O51" s="135"/>
    </row>
    <row r="52" spans="1:15" ht="18" customHeight="1">
      <c r="A52" s="316"/>
      <c r="B52" s="318"/>
      <c r="C52" s="322" t="s">
        <v>116</v>
      </c>
      <c r="D52" s="323"/>
      <c r="E52" s="323"/>
      <c r="F52" s="323"/>
      <c r="G52" s="323"/>
      <c r="H52" s="323"/>
      <c r="I52" s="324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315" t="s">
        <v>36</v>
      </c>
      <c r="B53" s="328" t="s">
        <v>118</v>
      </c>
      <c r="C53" s="331" t="s">
        <v>188</v>
      </c>
      <c r="D53" s="332"/>
      <c r="E53" s="332"/>
      <c r="F53" s="332"/>
      <c r="G53" s="332"/>
      <c r="H53" s="332"/>
      <c r="I53" s="333"/>
      <c r="J53" s="29"/>
      <c r="K53" s="30"/>
      <c r="L53" s="113" t="s">
        <v>153</v>
      </c>
      <c r="M53" s="109"/>
      <c r="N53" s="237">
        <f>J53*K53*M53</f>
        <v>0</v>
      </c>
      <c r="O53" s="110"/>
    </row>
    <row r="54" spans="1:15" ht="18" customHeight="1">
      <c r="A54" s="315"/>
      <c r="B54" s="329"/>
      <c r="C54" s="334" t="s">
        <v>189</v>
      </c>
      <c r="D54" s="323"/>
      <c r="E54" s="323"/>
      <c r="F54" s="323"/>
      <c r="G54" s="323"/>
      <c r="H54" s="323"/>
      <c r="I54" s="324"/>
      <c r="J54" s="223"/>
      <c r="K54" s="223"/>
      <c r="L54" s="111" t="s">
        <v>153</v>
      </c>
      <c r="M54" s="83"/>
      <c r="N54" s="238">
        <f t="shared" ref="N54:N59" si="6">J54*K54*M54</f>
        <v>0</v>
      </c>
      <c r="O54" s="86"/>
    </row>
    <row r="55" spans="1:15" ht="18" customHeight="1">
      <c r="A55" s="315"/>
      <c r="B55" s="329"/>
      <c r="C55" s="322" t="s">
        <v>194</v>
      </c>
      <c r="D55" s="323"/>
      <c r="E55" s="323"/>
      <c r="F55" s="323"/>
      <c r="G55" s="323"/>
      <c r="H55" s="323"/>
      <c r="I55" s="324"/>
      <c r="J55" s="223"/>
      <c r="K55" s="223"/>
      <c r="L55" s="111" t="s">
        <v>153</v>
      </c>
      <c r="M55" s="83"/>
      <c r="N55" s="238">
        <f t="shared" si="6"/>
        <v>0</v>
      </c>
      <c r="O55" s="141"/>
    </row>
    <row r="56" spans="1:15" ht="18" customHeight="1">
      <c r="A56" s="315"/>
      <c r="B56" s="329"/>
      <c r="C56" s="322" t="s">
        <v>195</v>
      </c>
      <c r="D56" s="323"/>
      <c r="E56" s="323"/>
      <c r="F56" s="323"/>
      <c r="G56" s="323"/>
      <c r="H56" s="323"/>
      <c r="I56" s="324"/>
      <c r="J56" s="191"/>
      <c r="K56" s="30"/>
      <c r="L56" s="111" t="s">
        <v>153</v>
      </c>
      <c r="M56" s="109"/>
      <c r="N56" s="237">
        <f t="shared" si="6"/>
        <v>0</v>
      </c>
      <c r="O56" s="141"/>
    </row>
    <row r="57" spans="1:15" ht="18" customHeight="1">
      <c r="A57" s="315"/>
      <c r="B57" s="329"/>
      <c r="C57" s="360" t="s">
        <v>192</v>
      </c>
      <c r="D57" s="326"/>
      <c r="E57" s="326"/>
      <c r="F57" s="326"/>
      <c r="G57" s="326"/>
      <c r="H57" s="326"/>
      <c r="I57" s="327"/>
      <c r="J57" s="31">
        <v>2</v>
      </c>
      <c r="K57" s="25">
        <v>2</v>
      </c>
      <c r="L57" s="114" t="s">
        <v>153</v>
      </c>
      <c r="M57" s="100">
        <v>650</v>
      </c>
      <c r="N57" s="211">
        <f t="shared" si="6"/>
        <v>2600</v>
      </c>
      <c r="O57" s="86"/>
    </row>
    <row r="58" spans="1:15" ht="18" customHeight="1">
      <c r="A58" s="315"/>
      <c r="B58" s="329"/>
      <c r="C58" s="360" t="s">
        <v>193</v>
      </c>
      <c r="D58" s="326"/>
      <c r="E58" s="326"/>
      <c r="F58" s="326"/>
      <c r="G58" s="326"/>
      <c r="H58" s="326"/>
      <c r="I58" s="327"/>
      <c r="J58" s="31">
        <v>2</v>
      </c>
      <c r="K58" s="25">
        <v>1</v>
      </c>
      <c r="L58" s="114" t="s">
        <v>153</v>
      </c>
      <c r="M58" s="100">
        <v>650</v>
      </c>
      <c r="N58" s="211">
        <f t="shared" si="6"/>
        <v>1300</v>
      </c>
      <c r="O58" s="110"/>
    </row>
    <row r="59" spans="1:15" ht="18" customHeight="1">
      <c r="A59" s="316"/>
      <c r="B59" s="330"/>
      <c r="C59" s="360" t="s">
        <v>191</v>
      </c>
      <c r="D59" s="326"/>
      <c r="E59" s="326"/>
      <c r="F59" s="326"/>
      <c r="G59" s="326"/>
      <c r="H59" s="326"/>
      <c r="I59" s="327"/>
      <c r="J59" s="31"/>
      <c r="K59" s="25"/>
      <c r="L59" s="114" t="s">
        <v>153</v>
      </c>
      <c r="M59" s="100"/>
      <c r="N59" s="239">
        <f t="shared" si="6"/>
        <v>0</v>
      </c>
      <c r="O59" s="101"/>
    </row>
    <row r="60" spans="1:15" ht="18" hidden="1" customHeight="1">
      <c r="A60" s="315" t="s">
        <v>37</v>
      </c>
      <c r="B60" s="317" t="s">
        <v>119</v>
      </c>
      <c r="C60" s="319" t="s">
        <v>115</v>
      </c>
      <c r="D60" s="320"/>
      <c r="E60" s="320"/>
      <c r="F60" s="320"/>
      <c r="G60" s="320"/>
      <c r="H60" s="320"/>
      <c r="I60" s="321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hidden="1" customHeight="1">
      <c r="A61" s="315"/>
      <c r="B61" s="317"/>
      <c r="C61" s="322" t="s">
        <v>116</v>
      </c>
      <c r="D61" s="323"/>
      <c r="E61" s="323"/>
      <c r="F61" s="323"/>
      <c r="G61" s="323"/>
      <c r="H61" s="323"/>
      <c r="I61" s="324"/>
      <c r="J61" s="223"/>
      <c r="K61" s="223"/>
      <c r="L61" s="111" t="s">
        <v>152</v>
      </c>
      <c r="M61" s="83"/>
      <c r="N61" s="197">
        <f t="shared" ref="N61:N67" si="7">J61*K61*M61</f>
        <v>0</v>
      </c>
      <c r="O61" s="86"/>
    </row>
    <row r="62" spans="1:15" ht="18" hidden="1" customHeight="1">
      <c r="A62" s="315"/>
      <c r="B62" s="317"/>
      <c r="C62" s="322" t="s">
        <v>33</v>
      </c>
      <c r="D62" s="323"/>
      <c r="E62" s="323"/>
      <c r="F62" s="323"/>
      <c r="G62" s="323"/>
      <c r="H62" s="323"/>
      <c r="I62" s="324"/>
      <c r="J62" s="223"/>
      <c r="K62" s="223"/>
      <c r="L62" s="111" t="s">
        <v>152</v>
      </c>
      <c r="M62" s="83"/>
      <c r="N62" s="197">
        <f t="shared" si="7"/>
        <v>0</v>
      </c>
      <c r="O62" s="86"/>
    </row>
    <row r="63" spans="1:15" ht="18" hidden="1" customHeight="1">
      <c r="A63" s="315"/>
      <c r="B63" s="317"/>
      <c r="C63" s="322" t="s">
        <v>34</v>
      </c>
      <c r="D63" s="323"/>
      <c r="E63" s="323"/>
      <c r="F63" s="323"/>
      <c r="G63" s="323"/>
      <c r="H63" s="323"/>
      <c r="I63" s="324"/>
      <c r="J63" s="223"/>
      <c r="K63" s="223"/>
      <c r="L63" s="111" t="s">
        <v>152</v>
      </c>
      <c r="M63" s="83"/>
      <c r="N63" s="197">
        <f t="shared" si="7"/>
        <v>0</v>
      </c>
      <c r="O63" s="86"/>
    </row>
    <row r="64" spans="1:15" ht="18" hidden="1" customHeight="1">
      <c r="A64" s="316"/>
      <c r="B64" s="318"/>
      <c r="C64" s="325" t="s">
        <v>117</v>
      </c>
      <c r="D64" s="326"/>
      <c r="E64" s="326"/>
      <c r="F64" s="326"/>
      <c r="G64" s="326"/>
      <c r="H64" s="326"/>
      <c r="I64" s="32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06" t="s">
        <v>38</v>
      </c>
      <c r="B65" s="363" t="s">
        <v>238</v>
      </c>
      <c r="C65" s="312" t="s">
        <v>172</v>
      </c>
      <c r="D65" s="313"/>
      <c r="E65" s="313"/>
      <c r="F65" s="313"/>
      <c r="G65" s="313"/>
      <c r="H65" s="63" t="s">
        <v>157</v>
      </c>
      <c r="I65" s="11" t="s">
        <v>121</v>
      </c>
      <c r="J65" s="224">
        <v>18</v>
      </c>
      <c r="K65" s="224">
        <v>1</v>
      </c>
      <c r="L65" s="108" t="s">
        <v>154</v>
      </c>
      <c r="M65" s="253">
        <f>15210.7/18</f>
        <v>845.03888888888889</v>
      </c>
      <c r="N65" s="212">
        <f t="shared" si="7"/>
        <v>15210.7</v>
      </c>
      <c r="O65" s="116"/>
    </row>
    <row r="66" spans="1:15" ht="18" customHeight="1">
      <c r="A66" s="307"/>
      <c r="B66" s="310"/>
      <c r="C66" s="294" t="s">
        <v>162</v>
      </c>
      <c r="D66" s="294"/>
      <c r="E66" s="294"/>
      <c r="F66" s="294"/>
      <c r="G66" s="294"/>
      <c r="H66" s="63" t="s">
        <v>157</v>
      </c>
      <c r="I66" s="13" t="s">
        <v>121</v>
      </c>
      <c r="J66" s="223"/>
      <c r="K66" s="223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08"/>
      <c r="B67" s="311"/>
      <c r="C67" s="314" t="s">
        <v>162</v>
      </c>
      <c r="D67" s="314"/>
      <c r="E67" s="314"/>
      <c r="F67" s="314"/>
      <c r="G67" s="314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34590.699999999997</v>
      </c>
      <c r="O68" s="103"/>
    </row>
    <row r="69" spans="1:15" ht="18" customHeight="1">
      <c r="A69" s="27" t="s">
        <v>148</v>
      </c>
      <c r="B69" s="220" t="s">
        <v>78</v>
      </c>
      <c r="C69" s="270" t="s">
        <v>75</v>
      </c>
      <c r="D69" s="271"/>
      <c r="E69" s="271"/>
      <c r="F69" s="271"/>
      <c r="G69" s="271"/>
      <c r="H69" s="271"/>
      <c r="I69" s="271"/>
      <c r="J69" s="272" t="s">
        <v>76</v>
      </c>
      <c r="K69" s="270"/>
      <c r="L69" s="221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hidden="1" customHeight="1">
      <c r="A71" s="64" t="s">
        <v>40</v>
      </c>
      <c r="B71" s="227" t="s">
        <v>87</v>
      </c>
      <c r="C71" s="301" t="s">
        <v>122</v>
      </c>
      <c r="D71" s="302"/>
      <c r="E71" s="302"/>
      <c r="F71" s="302"/>
      <c r="G71" s="302"/>
      <c r="H71" s="302"/>
      <c r="I71" s="303"/>
      <c r="J71" s="304"/>
      <c r="K71" s="305"/>
      <c r="L71" s="113" t="s">
        <v>155</v>
      </c>
      <c r="M71" s="98"/>
      <c r="N71" s="215">
        <f>J71*M71</f>
        <v>0</v>
      </c>
      <c r="O71" s="116"/>
    </row>
    <row r="72" spans="1:15" ht="18" hidden="1" customHeight="1">
      <c r="A72" s="65" t="s">
        <v>41</v>
      </c>
      <c r="B72" s="24" t="s">
        <v>71</v>
      </c>
      <c r="C72" s="280" t="s">
        <v>123</v>
      </c>
      <c r="D72" s="281"/>
      <c r="E72" s="281"/>
      <c r="F72" s="281"/>
      <c r="G72" s="281"/>
      <c r="H72" s="281"/>
      <c r="I72" s="282"/>
      <c r="J72" s="283"/>
      <c r="K72" s="284"/>
      <c r="L72" s="111" t="s">
        <v>28</v>
      </c>
      <c r="M72" s="83"/>
      <c r="N72" s="215">
        <f t="shared" ref="N72:N81" si="8">J72*M72</f>
        <v>0</v>
      </c>
      <c r="O72" s="86"/>
    </row>
    <row r="73" spans="1:15" ht="18" hidden="1" customHeight="1">
      <c r="A73" s="65" t="s">
        <v>43</v>
      </c>
      <c r="B73" s="346" t="s">
        <v>42</v>
      </c>
      <c r="C73" s="300" t="s">
        <v>181</v>
      </c>
      <c r="D73" s="281"/>
      <c r="E73" s="281"/>
      <c r="F73" s="281"/>
      <c r="G73" s="281"/>
      <c r="H73" s="281"/>
      <c r="I73" s="282"/>
      <c r="J73" s="283"/>
      <c r="K73" s="284"/>
      <c r="L73" s="111" t="s">
        <v>28</v>
      </c>
      <c r="M73" s="83"/>
      <c r="N73" s="236">
        <f t="shared" si="8"/>
        <v>0</v>
      </c>
      <c r="O73" s="86"/>
    </row>
    <row r="74" spans="1:15" ht="18" customHeight="1">
      <c r="A74" s="65" t="s">
        <v>46</v>
      </c>
      <c r="B74" s="310"/>
      <c r="C74" s="300" t="s">
        <v>182</v>
      </c>
      <c r="D74" s="281"/>
      <c r="E74" s="281"/>
      <c r="F74" s="281"/>
      <c r="G74" s="281"/>
      <c r="H74" s="281"/>
      <c r="I74" s="282"/>
      <c r="J74" s="283">
        <v>32</v>
      </c>
      <c r="K74" s="284"/>
      <c r="L74" s="111" t="s">
        <v>28</v>
      </c>
      <c r="M74" s="83">
        <v>800</v>
      </c>
      <c r="N74" s="202">
        <f t="shared" si="8"/>
        <v>25600</v>
      </c>
      <c r="O74" s="86"/>
    </row>
    <row r="75" spans="1:15" ht="18" customHeight="1">
      <c r="A75" s="65" t="s">
        <v>47</v>
      </c>
      <c r="B75" s="310"/>
      <c r="C75" s="300" t="s">
        <v>183</v>
      </c>
      <c r="D75" s="281"/>
      <c r="E75" s="281"/>
      <c r="F75" s="281"/>
      <c r="G75" s="281"/>
      <c r="H75" s="281"/>
      <c r="I75" s="282"/>
      <c r="J75" s="283">
        <v>3</v>
      </c>
      <c r="K75" s="284"/>
      <c r="L75" s="111" t="s">
        <v>28</v>
      </c>
      <c r="M75" s="83">
        <v>1000</v>
      </c>
      <c r="N75" s="202">
        <f t="shared" si="8"/>
        <v>3000</v>
      </c>
      <c r="O75" s="86"/>
    </row>
    <row r="76" spans="1:15" ht="18" customHeight="1">
      <c r="A76" s="65" t="s">
        <v>48</v>
      </c>
      <c r="B76" s="347"/>
      <c r="C76" s="300" t="s">
        <v>185</v>
      </c>
      <c r="D76" s="281"/>
      <c r="E76" s="281"/>
      <c r="F76" s="281"/>
      <c r="G76" s="281"/>
      <c r="H76" s="281"/>
      <c r="I76" s="282"/>
      <c r="J76" s="283">
        <v>1</v>
      </c>
      <c r="K76" s="284"/>
      <c r="L76" s="170" t="s">
        <v>184</v>
      </c>
      <c r="M76" s="171">
        <f>(N74)*6%</f>
        <v>1536</v>
      </c>
      <c r="N76" s="202">
        <f t="shared" si="8"/>
        <v>1536</v>
      </c>
      <c r="O76" s="172"/>
    </row>
    <row r="77" spans="1:15" ht="18" customHeight="1">
      <c r="A77" s="65" t="s">
        <v>50</v>
      </c>
      <c r="B77" s="24" t="s">
        <v>49</v>
      </c>
      <c r="C77" s="280"/>
      <c r="D77" s="281"/>
      <c r="E77" s="281"/>
      <c r="F77" s="281"/>
      <c r="G77" s="281"/>
      <c r="H77" s="281"/>
      <c r="I77" s="282"/>
      <c r="J77" s="283"/>
      <c r="K77" s="284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280"/>
      <c r="D78" s="281"/>
      <c r="E78" s="281"/>
      <c r="F78" s="281"/>
      <c r="G78" s="281"/>
      <c r="H78" s="281"/>
      <c r="I78" s="282"/>
      <c r="J78" s="283"/>
      <c r="K78" s="284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280"/>
      <c r="D79" s="281"/>
      <c r="E79" s="281"/>
      <c r="F79" s="281"/>
      <c r="G79" s="281"/>
      <c r="H79" s="281"/>
      <c r="I79" s="282"/>
      <c r="J79" s="283"/>
      <c r="K79" s="284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280"/>
      <c r="D80" s="281"/>
      <c r="E80" s="281"/>
      <c r="F80" s="281"/>
      <c r="G80" s="281"/>
      <c r="H80" s="281"/>
      <c r="I80" s="282"/>
      <c r="J80" s="283"/>
      <c r="K80" s="284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285"/>
      <c r="D81" s="286"/>
      <c r="E81" s="286"/>
      <c r="F81" s="286"/>
      <c r="G81" s="286"/>
      <c r="H81" s="286"/>
      <c r="I81" s="287"/>
      <c r="J81" s="288"/>
      <c r="K81" s="289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30136</v>
      </c>
      <c r="O82" s="103"/>
    </row>
    <row r="83" spans="1:15" ht="18" customHeight="1">
      <c r="A83" s="27" t="s">
        <v>148</v>
      </c>
      <c r="B83" s="220" t="s">
        <v>78</v>
      </c>
      <c r="C83" s="270" t="s">
        <v>75</v>
      </c>
      <c r="D83" s="271"/>
      <c r="E83" s="271"/>
      <c r="F83" s="271"/>
      <c r="G83" s="271"/>
      <c r="H83" s="271"/>
      <c r="I83" s="271"/>
      <c r="J83" s="220" t="s">
        <v>57</v>
      </c>
      <c r="K83" s="220" t="s">
        <v>58</v>
      </c>
      <c r="L83" s="221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1"/>
      <c r="K84" s="231"/>
      <c r="L84" s="231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290" t="s">
        <v>186</v>
      </c>
      <c r="D85" s="273"/>
      <c r="E85" s="273"/>
      <c r="F85" s="273"/>
      <c r="G85" s="273"/>
      <c r="H85" s="273"/>
      <c r="I85" s="273"/>
      <c r="J85" s="222"/>
      <c r="K85" s="222">
        <v>1</v>
      </c>
      <c r="L85" s="234" t="s">
        <v>19</v>
      </c>
      <c r="M85" s="151"/>
      <c r="N85" s="235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273"/>
      <c r="D86" s="273"/>
      <c r="E86" s="273"/>
      <c r="F86" s="273"/>
      <c r="G86" s="273"/>
      <c r="H86" s="273"/>
      <c r="I86" s="273"/>
      <c r="J86" s="222"/>
      <c r="K86" s="222"/>
      <c r="L86" s="234" t="s">
        <v>19</v>
      </c>
      <c r="M86" s="151"/>
      <c r="N86" s="235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273"/>
      <c r="D87" s="273"/>
      <c r="E87" s="273"/>
      <c r="F87" s="273"/>
      <c r="G87" s="273"/>
      <c r="H87" s="273"/>
      <c r="I87" s="273"/>
      <c r="J87" s="222"/>
      <c r="K87" s="222"/>
      <c r="L87" s="234" t="s">
        <v>19</v>
      </c>
      <c r="M87" s="151"/>
      <c r="N87" s="235">
        <f t="shared" si="9"/>
        <v>0</v>
      </c>
      <c r="O87" s="152"/>
    </row>
    <row r="88" spans="1:15" ht="27" customHeight="1">
      <c r="A88" s="173" t="s">
        <v>91</v>
      </c>
      <c r="B88" s="37" t="s">
        <v>73</v>
      </c>
      <c r="C88" s="274" t="s">
        <v>187</v>
      </c>
      <c r="D88" s="273"/>
      <c r="E88" s="273"/>
      <c r="F88" s="273"/>
      <c r="G88" s="273"/>
      <c r="H88" s="273"/>
      <c r="I88" s="273"/>
      <c r="J88" s="222"/>
      <c r="K88" s="222">
        <v>1</v>
      </c>
      <c r="L88" s="234" t="s">
        <v>19</v>
      </c>
      <c r="M88" s="151"/>
      <c r="N88" s="235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156076.70000000001</v>
      </c>
      <c r="O90" s="120"/>
    </row>
    <row r="91" spans="1:15" ht="18" customHeight="1">
      <c r="A91" s="27" t="s">
        <v>148</v>
      </c>
      <c r="B91" s="220" t="s">
        <v>78</v>
      </c>
      <c r="C91" s="270" t="s">
        <v>75</v>
      </c>
      <c r="D91" s="271"/>
      <c r="E91" s="271"/>
      <c r="F91" s="271"/>
      <c r="G91" s="271"/>
      <c r="H91" s="271"/>
      <c r="I91" s="271"/>
      <c r="J91" s="272" t="s">
        <v>76</v>
      </c>
      <c r="K91" s="270"/>
      <c r="L91" s="221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1"/>
      <c r="K92" s="231"/>
      <c r="L92" s="231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275" t="s">
        <v>128</v>
      </c>
      <c r="D93" s="276"/>
      <c r="E93" s="276"/>
      <c r="F93" s="276"/>
      <c r="G93" s="276"/>
      <c r="H93" s="276"/>
      <c r="I93" s="277"/>
      <c r="J93" s="361">
        <f>N90</f>
        <v>156076.70000000001</v>
      </c>
      <c r="K93" s="362"/>
      <c r="L93" s="121"/>
      <c r="M93" s="122">
        <v>0.08</v>
      </c>
      <c r="N93" s="205">
        <f>J93*M93</f>
        <v>12486.136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12486.136</v>
      </c>
      <c r="O94" s="125"/>
    </row>
    <row r="95" spans="1:15" ht="18" customHeight="1">
      <c r="A95" s="27" t="s">
        <v>148</v>
      </c>
      <c r="B95" s="220" t="s">
        <v>78</v>
      </c>
      <c r="C95" s="270" t="s">
        <v>75</v>
      </c>
      <c r="D95" s="271"/>
      <c r="E95" s="271"/>
      <c r="F95" s="271"/>
      <c r="G95" s="271"/>
      <c r="H95" s="271"/>
      <c r="I95" s="271"/>
      <c r="J95" s="220" t="s">
        <v>57</v>
      </c>
      <c r="K95" s="220" t="s">
        <v>58</v>
      </c>
      <c r="L95" s="221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1"/>
      <c r="K96" s="231"/>
      <c r="L96" s="231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275" t="s">
        <v>64</v>
      </c>
      <c r="D97" s="276"/>
      <c r="E97" s="276"/>
      <c r="F97" s="276"/>
      <c r="G97" s="276"/>
      <c r="H97" s="276"/>
      <c r="I97" s="277"/>
      <c r="J97" s="222">
        <v>0</v>
      </c>
      <c r="K97" s="222">
        <v>0</v>
      </c>
      <c r="L97" s="121" t="s">
        <v>19</v>
      </c>
      <c r="M97" s="126">
        <v>0</v>
      </c>
      <c r="N97" s="235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0" t="s">
        <v>78</v>
      </c>
      <c r="C99" s="272" t="s">
        <v>75</v>
      </c>
      <c r="D99" s="296"/>
      <c r="E99" s="296"/>
      <c r="F99" s="296"/>
      <c r="G99" s="270"/>
      <c r="H99" s="220" t="s">
        <v>132</v>
      </c>
      <c r="I99" s="220" t="s">
        <v>133</v>
      </c>
      <c r="J99" s="272" t="s">
        <v>57</v>
      </c>
      <c r="K99" s="270"/>
      <c r="L99" s="221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1"/>
      <c r="K100" s="231"/>
      <c r="L100" s="231"/>
      <c r="M100" s="95"/>
      <c r="N100" s="201"/>
      <c r="O100" s="96"/>
    </row>
    <row r="101" spans="1:15" ht="18" customHeight="1">
      <c r="A101" s="225" t="s">
        <v>67</v>
      </c>
      <c r="B101" s="40" t="s">
        <v>134</v>
      </c>
      <c r="C101" s="297" t="s">
        <v>173</v>
      </c>
      <c r="D101" s="298"/>
      <c r="E101" s="298"/>
      <c r="F101" s="298"/>
      <c r="G101" s="298"/>
      <c r="H101" s="63" t="s">
        <v>158</v>
      </c>
      <c r="I101" s="63" t="s">
        <v>159</v>
      </c>
      <c r="J101" s="299">
        <v>130</v>
      </c>
      <c r="K101" s="299"/>
      <c r="L101" s="81" t="s">
        <v>77</v>
      </c>
      <c r="M101" s="115">
        <f>102035/130</f>
        <v>784.88461538461536</v>
      </c>
      <c r="N101" s="241">
        <f>J101*M101</f>
        <v>102035</v>
      </c>
      <c r="O101" s="116" t="s">
        <v>163</v>
      </c>
    </row>
    <row r="102" spans="1:15" ht="18" customHeight="1">
      <c r="A102" s="226" t="s">
        <v>136</v>
      </c>
      <c r="B102" s="34" t="s">
        <v>137</v>
      </c>
      <c r="C102" s="294" t="s">
        <v>135</v>
      </c>
      <c r="D102" s="294"/>
      <c r="E102" s="294"/>
      <c r="F102" s="294"/>
      <c r="G102" s="294"/>
      <c r="H102" s="58"/>
      <c r="I102" s="58"/>
      <c r="J102" s="295"/>
      <c r="K102" s="295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6" t="s">
        <v>138</v>
      </c>
      <c r="B103" s="34" t="s">
        <v>139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6" t="s">
        <v>140</v>
      </c>
      <c r="B104" s="34" t="s">
        <v>141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29"/>
      <c r="B105" s="41" t="s">
        <v>61</v>
      </c>
      <c r="C105" s="269" t="s">
        <v>142</v>
      </c>
      <c r="D105" s="269"/>
      <c r="E105" s="269"/>
      <c r="F105" s="269"/>
      <c r="G105" s="269"/>
      <c r="H105" s="269"/>
      <c r="I105" s="269"/>
      <c r="J105" s="269"/>
      <c r="K105" s="269"/>
      <c r="L105" s="269"/>
      <c r="M105" s="127">
        <v>0.03</v>
      </c>
      <c r="N105" s="239">
        <f>SUM(N101,N104)*M105</f>
        <v>3061.0499999999997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105096.05</v>
      </c>
      <c r="O106" s="125"/>
    </row>
    <row r="107" spans="1:15" ht="18" customHeight="1">
      <c r="A107" s="27" t="s">
        <v>148</v>
      </c>
      <c r="B107" s="220" t="s">
        <v>78</v>
      </c>
      <c r="C107" s="270" t="s">
        <v>75</v>
      </c>
      <c r="D107" s="271"/>
      <c r="E107" s="271"/>
      <c r="F107" s="271"/>
      <c r="G107" s="271"/>
      <c r="H107" s="271"/>
      <c r="I107" s="271"/>
      <c r="J107" s="272" t="s">
        <v>76</v>
      </c>
      <c r="K107" s="270"/>
      <c r="L107" s="221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1"/>
      <c r="K108" s="231"/>
      <c r="L108" s="231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291"/>
      <c r="D109" s="292"/>
      <c r="E109" s="292"/>
      <c r="F109" s="292"/>
      <c r="G109" s="292"/>
      <c r="H109" s="292"/>
      <c r="I109" s="293"/>
      <c r="J109" s="361">
        <f>SUM(N90,N94,N98,N106)</f>
        <v>273658.886</v>
      </c>
      <c r="K109" s="362"/>
      <c r="L109" s="121"/>
      <c r="M109" s="122">
        <v>0.06</v>
      </c>
      <c r="N109" s="205">
        <f>J109*M109</f>
        <v>16419.533159999999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290078.41915999999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8"/>
      <c r="O111" s="129"/>
    </row>
    <row r="112" spans="1:15" ht="18" customHeight="1"/>
  </sheetData>
  <mergeCells count="118">
    <mergeCell ref="A1:O1"/>
    <mergeCell ref="A2:B2"/>
    <mergeCell ref="C2:E2"/>
    <mergeCell ref="I2:J2"/>
    <mergeCell ref="L2:M2"/>
    <mergeCell ref="N2:O2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</mergeCells>
  <phoneticPr fontId="26" type="noConversion"/>
  <dataValidations count="2">
    <dataValidation type="list" allowBlank="1" showInputMessage="1" showErrorMessage="1" sqref="H65:H67 H37:H44 C37:C44 D10:D21 H101:I104 F19:F21 F13:F14 D39:D44 F39:F44">
      <formula1>#REF!</formula1>
    </dataValidation>
    <dataValidation type="list" allowBlank="1" showInputMessage="1" showErrorMessage="1" sqref="C3:E3">
      <formula1>"国内会议,国际会议"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12"/>
  <sheetViews>
    <sheetView topLeftCell="A61" workbookViewId="0">
      <selection activeCell="O76" sqref="O76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2" customWidth="1"/>
    <col min="11" max="11" width="5.3046875" style="232" customWidth="1"/>
    <col min="12" max="12" width="7.4609375" style="232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233" t="s">
        <v>78</v>
      </c>
      <c r="C8" s="350" t="s">
        <v>75</v>
      </c>
      <c r="D8" s="351"/>
      <c r="E8" s="351"/>
      <c r="F8" s="351"/>
      <c r="G8" s="351"/>
      <c r="H8" s="351"/>
      <c r="I8" s="351"/>
      <c r="J8" s="233" t="s">
        <v>149</v>
      </c>
      <c r="K8" s="233" t="s">
        <v>150</v>
      </c>
      <c r="L8" s="233" t="s">
        <v>151</v>
      </c>
      <c r="M8" s="233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5" t="s">
        <v>196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0">
        <v>15</v>
      </c>
      <c r="K10" s="149">
        <v>1</v>
      </c>
      <c r="L10" s="234" t="s">
        <v>79</v>
      </c>
      <c r="M10" s="151">
        <v>580</v>
      </c>
      <c r="N10" s="195">
        <f>J10*K10*M10</f>
        <v>8700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0">
        <v>15</v>
      </c>
      <c r="K11" s="149">
        <v>1</v>
      </c>
      <c r="L11" s="234" t="s">
        <v>79</v>
      </c>
      <c r="M11" s="151">
        <v>580</v>
      </c>
      <c r="N11" s="195">
        <f t="shared" ref="N11:N14" si="0">J11*K11*M11</f>
        <v>8700</v>
      </c>
      <c r="O11" s="163" t="s">
        <v>179</v>
      </c>
    </row>
    <row r="12" spans="1:17" ht="18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0">
        <v>14</v>
      </c>
      <c r="K12" s="149">
        <v>1</v>
      </c>
      <c r="L12" s="234" t="s">
        <v>79</v>
      </c>
      <c r="M12" s="151">
        <v>580</v>
      </c>
      <c r="N12" s="195">
        <f t="shared" si="0"/>
        <v>8120</v>
      </c>
      <c r="O12" s="163" t="s">
        <v>179</v>
      </c>
    </row>
    <row r="13" spans="1:17" ht="18" hidden="1" customHeight="1">
      <c r="A13" s="352"/>
      <c r="B13" s="345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0"/>
      <c r="K13" s="149"/>
      <c r="L13" s="234" t="s">
        <v>79</v>
      </c>
      <c r="M13" s="151"/>
      <c r="N13" s="235">
        <f t="shared" si="0"/>
        <v>0</v>
      </c>
      <c r="O13" s="163" t="s">
        <v>179</v>
      </c>
    </row>
    <row r="14" spans="1:17" ht="18" hidden="1" customHeight="1">
      <c r="A14" s="352"/>
      <c r="B14" s="345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4" t="s">
        <v>79</v>
      </c>
      <c r="M14" s="151"/>
      <c r="N14" s="235">
        <f t="shared" si="0"/>
        <v>0</v>
      </c>
      <c r="O14" s="163"/>
    </row>
    <row r="15" spans="1:17" ht="18" hidden="1" customHeight="1">
      <c r="A15" s="341" t="s">
        <v>9</v>
      </c>
      <c r="B15" s="345" t="s">
        <v>197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4" t="s">
        <v>79</v>
      </c>
      <c r="M15" s="151"/>
      <c r="N15" s="235">
        <f>J15*K15*M15</f>
        <v>0</v>
      </c>
      <c r="O15" s="163"/>
    </row>
    <row r="16" spans="1:17" ht="18" hidden="1" customHeight="1">
      <c r="A16" s="342"/>
      <c r="B16" s="345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4" t="s">
        <v>79</v>
      </c>
      <c r="M16" s="151"/>
      <c r="N16" s="235">
        <f t="shared" ref="N16" si="1">J16*K16*M16</f>
        <v>0</v>
      </c>
      <c r="O16" s="163"/>
    </row>
    <row r="17" spans="1:15" ht="18" hidden="1" customHeight="1">
      <c r="A17" s="343"/>
      <c r="B17" s="345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4" t="s">
        <v>79</v>
      </c>
      <c r="M17" s="151"/>
      <c r="N17" s="235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355" t="s">
        <v>82</v>
      </c>
      <c r="B20" s="35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355"/>
      <c r="B21" s="35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355" t="s">
        <v>85</v>
      </c>
      <c r="B22" s="15" t="s">
        <v>10</v>
      </c>
      <c r="C22" s="357"/>
      <c r="D22" s="357"/>
      <c r="E22" s="357"/>
      <c r="F22" s="357"/>
      <c r="G22" s="357"/>
      <c r="H22" s="357"/>
      <c r="I22" s="35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355"/>
      <c r="B23" s="15" t="s">
        <v>11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355"/>
      <c r="B24" s="15" t="s">
        <v>13</v>
      </c>
      <c r="C24" s="354"/>
      <c r="D24" s="354"/>
      <c r="E24" s="354"/>
      <c r="F24" s="354"/>
      <c r="G24" s="354"/>
      <c r="H24" s="354"/>
      <c r="I24" s="35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355"/>
      <c r="B25" s="15" t="s">
        <v>14</v>
      </c>
      <c r="C25" s="354" t="s">
        <v>105</v>
      </c>
      <c r="D25" s="354"/>
      <c r="E25" s="354"/>
      <c r="F25" s="354"/>
      <c r="G25" s="354"/>
      <c r="H25" s="354"/>
      <c r="I25" s="35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355"/>
      <c r="B26" s="16" t="s">
        <v>16</v>
      </c>
      <c r="C26" s="354" t="s">
        <v>17</v>
      </c>
      <c r="D26" s="354"/>
      <c r="E26" s="354"/>
      <c r="F26" s="354"/>
      <c r="G26" s="354"/>
      <c r="H26" s="354"/>
      <c r="I26" s="35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355"/>
      <c r="B27" s="16" t="s">
        <v>35</v>
      </c>
      <c r="C27" s="354" t="s">
        <v>106</v>
      </c>
      <c r="D27" s="354"/>
      <c r="E27" s="354"/>
      <c r="F27" s="354"/>
      <c r="G27" s="354"/>
      <c r="H27" s="354"/>
      <c r="I27" s="35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355" t="s">
        <v>86</v>
      </c>
      <c r="B28" s="15" t="s">
        <v>21</v>
      </c>
      <c r="C28" s="357" t="s">
        <v>104</v>
      </c>
      <c r="D28" s="357"/>
      <c r="E28" s="357"/>
      <c r="F28" s="357"/>
      <c r="G28" s="357"/>
      <c r="H28" s="357"/>
      <c r="I28" s="35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11</v>
      </c>
      <c r="C29" s="354" t="s">
        <v>12</v>
      </c>
      <c r="D29" s="354"/>
      <c r="E29" s="354"/>
      <c r="F29" s="354"/>
      <c r="G29" s="354"/>
      <c r="H29" s="354"/>
      <c r="I29" s="35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13</v>
      </c>
      <c r="C30" s="354"/>
      <c r="D30" s="354"/>
      <c r="E30" s="354"/>
      <c r="F30" s="354"/>
      <c r="G30" s="354"/>
      <c r="H30" s="354"/>
      <c r="I30" s="35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355"/>
      <c r="B31" s="15" t="s">
        <v>14</v>
      </c>
      <c r="C31" s="354" t="s">
        <v>107</v>
      </c>
      <c r="D31" s="354"/>
      <c r="E31" s="354"/>
      <c r="F31" s="354"/>
      <c r="G31" s="354"/>
      <c r="H31" s="354"/>
      <c r="I31" s="35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355"/>
      <c r="B32" s="16" t="s">
        <v>16</v>
      </c>
      <c r="C32" s="354" t="s">
        <v>17</v>
      </c>
      <c r="D32" s="354"/>
      <c r="E32" s="354"/>
      <c r="F32" s="354"/>
      <c r="G32" s="354"/>
      <c r="H32" s="354"/>
      <c r="I32" s="35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356"/>
      <c r="B33" s="17" t="s">
        <v>35</v>
      </c>
      <c r="C33" s="358" t="s">
        <v>106</v>
      </c>
      <c r="D33" s="358"/>
      <c r="E33" s="358"/>
      <c r="F33" s="358"/>
      <c r="G33" s="358"/>
      <c r="H33" s="358"/>
      <c r="I33" s="35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25520</v>
      </c>
      <c r="O34" s="91"/>
    </row>
    <row r="35" spans="1:15" ht="18" customHeight="1">
      <c r="A35" s="20" t="s">
        <v>148</v>
      </c>
      <c r="B35" s="230" t="s">
        <v>78</v>
      </c>
      <c r="C35" s="338" t="s">
        <v>75</v>
      </c>
      <c r="D35" s="339"/>
      <c r="E35" s="339"/>
      <c r="F35" s="339"/>
      <c r="G35" s="339"/>
      <c r="H35" s="339"/>
      <c r="I35" s="339"/>
      <c r="J35" s="230" t="s">
        <v>57</v>
      </c>
      <c r="K35" s="230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1"/>
      <c r="K36" s="231"/>
      <c r="L36" s="231"/>
      <c r="M36" s="95"/>
      <c r="N36" s="201"/>
      <c r="O36" s="96"/>
    </row>
    <row r="37" spans="1:15" ht="18" customHeight="1">
      <c r="A37" s="3" t="s">
        <v>25</v>
      </c>
      <c r="B37" s="227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6">
        <f>J37*K37*M37</f>
        <v>0</v>
      </c>
      <c r="O37" s="175" t="s">
        <v>190</v>
      </c>
    </row>
    <row r="38" spans="1:15" ht="18" customHeight="1">
      <c r="A38" s="22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3"/>
      <c r="K38" s="223">
        <v>1</v>
      </c>
      <c r="L38" s="82" t="s">
        <v>28</v>
      </c>
      <c r="M38" s="171"/>
      <c r="N38" s="238">
        <f t="shared" ref="N38:N43" si="4">J38*K38*M38</f>
        <v>0</v>
      </c>
      <c r="O38" s="99" t="s">
        <v>164</v>
      </c>
    </row>
    <row r="39" spans="1:15" ht="18" customHeight="1">
      <c r="A39" s="22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3"/>
      <c r="K39" s="223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3"/>
      <c r="K40" s="223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29" t="s">
        <v>30</v>
      </c>
      <c r="B41" s="22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3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29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2"/>
      <c r="K42" s="223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29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2"/>
      <c r="K43" s="223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29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2"/>
      <c r="K44" s="222"/>
      <c r="L44" s="234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0" t="s">
        <v>78</v>
      </c>
      <c r="C46" s="270" t="s">
        <v>75</v>
      </c>
      <c r="D46" s="271"/>
      <c r="E46" s="271"/>
      <c r="F46" s="271"/>
      <c r="G46" s="271"/>
      <c r="H46" s="271"/>
      <c r="I46" s="271"/>
      <c r="J46" s="220" t="s">
        <v>57</v>
      </c>
      <c r="K46" s="220" t="s">
        <v>23</v>
      </c>
      <c r="L46" s="221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315" t="s">
        <v>32</v>
      </c>
      <c r="B48" s="317" t="s">
        <v>114</v>
      </c>
      <c r="C48" s="319" t="s">
        <v>115</v>
      </c>
      <c r="D48" s="320"/>
      <c r="E48" s="320"/>
      <c r="F48" s="320"/>
      <c r="G48" s="320"/>
      <c r="H48" s="320"/>
      <c r="I48" s="321"/>
      <c r="J48" s="29">
        <v>7</v>
      </c>
      <c r="K48" s="30">
        <v>1</v>
      </c>
      <c r="L48" s="108" t="s">
        <v>152</v>
      </c>
      <c r="M48" s="109">
        <v>270</v>
      </c>
      <c r="N48" s="210">
        <f>J48*K48*M48</f>
        <v>1890</v>
      </c>
      <c r="O48" s="136"/>
    </row>
    <row r="49" spans="1:15" ht="18" customHeight="1">
      <c r="A49" s="315"/>
      <c r="B49" s="317"/>
      <c r="C49" s="322" t="s">
        <v>116</v>
      </c>
      <c r="D49" s="323"/>
      <c r="E49" s="323"/>
      <c r="F49" s="323"/>
      <c r="G49" s="323"/>
      <c r="H49" s="323"/>
      <c r="I49" s="324"/>
      <c r="J49" s="223">
        <v>11</v>
      </c>
      <c r="K49" s="223">
        <v>1</v>
      </c>
      <c r="L49" s="111" t="s">
        <v>152</v>
      </c>
      <c r="M49" s="83">
        <v>240</v>
      </c>
      <c r="N49" s="203">
        <f t="shared" ref="N49:N52" si="5">J49*K49*M49</f>
        <v>2640</v>
      </c>
      <c r="O49" s="134"/>
    </row>
    <row r="50" spans="1:15" ht="18" customHeight="1">
      <c r="A50" s="315"/>
      <c r="B50" s="317"/>
      <c r="C50" s="322" t="s">
        <v>33</v>
      </c>
      <c r="D50" s="323"/>
      <c r="E50" s="323"/>
      <c r="F50" s="323"/>
      <c r="G50" s="323"/>
      <c r="H50" s="323"/>
      <c r="I50" s="324"/>
      <c r="J50" s="223"/>
      <c r="K50" s="223"/>
      <c r="L50" s="111" t="s">
        <v>152</v>
      </c>
      <c r="M50" s="83"/>
      <c r="N50" s="197">
        <f t="shared" si="5"/>
        <v>0</v>
      </c>
      <c r="O50" s="134"/>
    </row>
    <row r="51" spans="1:15" ht="18" customHeight="1">
      <c r="A51" s="315"/>
      <c r="B51" s="317"/>
      <c r="C51" s="322" t="s">
        <v>34</v>
      </c>
      <c r="D51" s="323"/>
      <c r="E51" s="323"/>
      <c r="F51" s="323"/>
      <c r="G51" s="323"/>
      <c r="H51" s="323"/>
      <c r="I51" s="324"/>
      <c r="J51" s="223"/>
      <c r="K51" s="223"/>
      <c r="L51" s="111" t="s">
        <v>152</v>
      </c>
      <c r="M51" s="83"/>
      <c r="N51" s="197">
        <f t="shared" si="5"/>
        <v>0</v>
      </c>
      <c r="O51" s="135"/>
    </row>
    <row r="52" spans="1:15" ht="18" customHeight="1">
      <c r="A52" s="316"/>
      <c r="B52" s="318"/>
      <c r="C52" s="322" t="s">
        <v>116</v>
      </c>
      <c r="D52" s="323"/>
      <c r="E52" s="323"/>
      <c r="F52" s="323"/>
      <c r="G52" s="323"/>
      <c r="H52" s="323"/>
      <c r="I52" s="324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315" t="s">
        <v>36</v>
      </c>
      <c r="B53" s="328" t="s">
        <v>118</v>
      </c>
      <c r="C53" s="331" t="s">
        <v>188</v>
      </c>
      <c r="D53" s="332"/>
      <c r="E53" s="332"/>
      <c r="F53" s="332"/>
      <c r="G53" s="332"/>
      <c r="H53" s="332"/>
      <c r="I53" s="333"/>
      <c r="J53" s="29"/>
      <c r="K53" s="30"/>
      <c r="L53" s="113" t="s">
        <v>153</v>
      </c>
      <c r="M53" s="109"/>
      <c r="N53" s="237">
        <f>J53*K53*M53</f>
        <v>0</v>
      </c>
      <c r="O53" s="110"/>
    </row>
    <row r="54" spans="1:15" ht="18" customHeight="1">
      <c r="A54" s="315"/>
      <c r="B54" s="329"/>
      <c r="C54" s="331" t="s">
        <v>224</v>
      </c>
      <c r="D54" s="332"/>
      <c r="E54" s="332"/>
      <c r="F54" s="332"/>
      <c r="G54" s="332"/>
      <c r="H54" s="332"/>
      <c r="I54" s="333"/>
      <c r="J54" s="223">
        <v>1</v>
      </c>
      <c r="K54" s="223">
        <v>1</v>
      </c>
      <c r="L54" s="111" t="s">
        <v>153</v>
      </c>
      <c r="M54" s="83">
        <v>800</v>
      </c>
      <c r="N54" s="203">
        <f t="shared" ref="N54:N59" si="6">J54*K54*M54</f>
        <v>800</v>
      </c>
      <c r="O54" s="86"/>
    </row>
    <row r="55" spans="1:15" ht="18" customHeight="1">
      <c r="A55" s="315"/>
      <c r="B55" s="329"/>
      <c r="C55" s="335" t="s">
        <v>194</v>
      </c>
      <c r="D55" s="336"/>
      <c r="E55" s="336"/>
      <c r="F55" s="336"/>
      <c r="G55" s="336"/>
      <c r="H55" s="336"/>
      <c r="I55" s="337"/>
      <c r="J55" s="223">
        <v>1</v>
      </c>
      <c r="K55" s="223">
        <v>2</v>
      </c>
      <c r="L55" s="111" t="s">
        <v>153</v>
      </c>
      <c r="M55" s="83">
        <v>600</v>
      </c>
      <c r="N55" s="203">
        <f t="shared" si="6"/>
        <v>1200</v>
      </c>
      <c r="O55" s="141"/>
    </row>
    <row r="56" spans="1:15" ht="18" customHeight="1">
      <c r="A56" s="315"/>
      <c r="B56" s="329"/>
      <c r="C56" s="335" t="s">
        <v>195</v>
      </c>
      <c r="D56" s="336"/>
      <c r="E56" s="336"/>
      <c r="F56" s="336"/>
      <c r="G56" s="336"/>
      <c r="H56" s="336"/>
      <c r="I56" s="337"/>
      <c r="J56" s="191">
        <v>1</v>
      </c>
      <c r="K56" s="30">
        <v>1</v>
      </c>
      <c r="L56" s="111" t="s">
        <v>153</v>
      </c>
      <c r="M56" s="109">
        <v>600</v>
      </c>
      <c r="N56" s="210">
        <f t="shared" si="6"/>
        <v>600</v>
      </c>
      <c r="O56" s="141"/>
    </row>
    <row r="57" spans="1:15" ht="18" customHeight="1">
      <c r="A57" s="315"/>
      <c r="B57" s="329"/>
      <c r="C57" s="360" t="s">
        <v>192</v>
      </c>
      <c r="D57" s="326"/>
      <c r="E57" s="326"/>
      <c r="F57" s="326"/>
      <c r="G57" s="326"/>
      <c r="H57" s="326"/>
      <c r="I57" s="327"/>
      <c r="J57" s="31">
        <v>0</v>
      </c>
      <c r="K57" s="25">
        <v>0</v>
      </c>
      <c r="L57" s="114" t="s">
        <v>153</v>
      </c>
      <c r="M57" s="100">
        <v>0</v>
      </c>
      <c r="N57" s="239">
        <f t="shared" si="6"/>
        <v>0</v>
      </c>
      <c r="O57" s="86"/>
    </row>
    <row r="58" spans="1:15" ht="18" customHeight="1">
      <c r="A58" s="315"/>
      <c r="B58" s="329"/>
      <c r="C58" s="360" t="s">
        <v>193</v>
      </c>
      <c r="D58" s="326"/>
      <c r="E58" s="326"/>
      <c r="F58" s="326"/>
      <c r="G58" s="326"/>
      <c r="H58" s="326"/>
      <c r="I58" s="327"/>
      <c r="J58" s="31">
        <v>0</v>
      </c>
      <c r="K58" s="25">
        <v>0</v>
      </c>
      <c r="L58" s="114" t="s">
        <v>153</v>
      </c>
      <c r="M58" s="100">
        <v>0</v>
      </c>
      <c r="N58" s="239">
        <f t="shared" si="6"/>
        <v>0</v>
      </c>
      <c r="O58" s="110"/>
    </row>
    <row r="59" spans="1:15" ht="18" customHeight="1">
      <c r="A59" s="316"/>
      <c r="B59" s="330"/>
      <c r="C59" s="360" t="s">
        <v>191</v>
      </c>
      <c r="D59" s="326"/>
      <c r="E59" s="326"/>
      <c r="F59" s="326"/>
      <c r="G59" s="326"/>
      <c r="H59" s="326"/>
      <c r="I59" s="327"/>
      <c r="J59" s="31"/>
      <c r="K59" s="25"/>
      <c r="L59" s="114" t="s">
        <v>153</v>
      </c>
      <c r="M59" s="100"/>
      <c r="N59" s="239">
        <f t="shared" si="6"/>
        <v>0</v>
      </c>
      <c r="O59" s="101"/>
    </row>
    <row r="60" spans="1:15" ht="18" customHeight="1">
      <c r="A60" s="315" t="s">
        <v>37</v>
      </c>
      <c r="B60" s="317" t="s">
        <v>119</v>
      </c>
      <c r="C60" s="319" t="s">
        <v>115</v>
      </c>
      <c r="D60" s="320"/>
      <c r="E60" s="320"/>
      <c r="F60" s="320"/>
      <c r="G60" s="320"/>
      <c r="H60" s="320"/>
      <c r="I60" s="321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315"/>
      <c r="B61" s="317"/>
      <c r="C61" s="322" t="s">
        <v>116</v>
      </c>
      <c r="D61" s="323"/>
      <c r="E61" s="323"/>
      <c r="F61" s="323"/>
      <c r="G61" s="323"/>
      <c r="H61" s="323"/>
      <c r="I61" s="324"/>
      <c r="J61" s="223"/>
      <c r="K61" s="223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315"/>
      <c r="B62" s="317"/>
      <c r="C62" s="322" t="s">
        <v>33</v>
      </c>
      <c r="D62" s="323"/>
      <c r="E62" s="323"/>
      <c r="F62" s="323"/>
      <c r="G62" s="323"/>
      <c r="H62" s="323"/>
      <c r="I62" s="324"/>
      <c r="J62" s="223"/>
      <c r="K62" s="223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315"/>
      <c r="B63" s="317"/>
      <c r="C63" s="322" t="s">
        <v>34</v>
      </c>
      <c r="D63" s="323"/>
      <c r="E63" s="323"/>
      <c r="F63" s="323"/>
      <c r="G63" s="323"/>
      <c r="H63" s="323"/>
      <c r="I63" s="324"/>
      <c r="J63" s="223"/>
      <c r="K63" s="223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316"/>
      <c r="B64" s="318"/>
      <c r="C64" s="325" t="s">
        <v>117</v>
      </c>
      <c r="D64" s="326"/>
      <c r="E64" s="326"/>
      <c r="F64" s="326"/>
      <c r="G64" s="326"/>
      <c r="H64" s="326"/>
      <c r="I64" s="32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06" t="s">
        <v>38</v>
      </c>
      <c r="B65" s="309" t="s">
        <v>120</v>
      </c>
      <c r="C65" s="312" t="s">
        <v>172</v>
      </c>
      <c r="D65" s="313"/>
      <c r="E65" s="313"/>
      <c r="F65" s="313"/>
      <c r="G65" s="313"/>
      <c r="H65" s="63" t="s">
        <v>157</v>
      </c>
      <c r="I65" s="11" t="s">
        <v>121</v>
      </c>
      <c r="J65" s="224">
        <v>200</v>
      </c>
      <c r="K65" s="224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07"/>
      <c r="B66" s="310"/>
      <c r="C66" s="294" t="s">
        <v>162</v>
      </c>
      <c r="D66" s="294"/>
      <c r="E66" s="294"/>
      <c r="F66" s="294"/>
      <c r="G66" s="294"/>
      <c r="H66" s="63" t="s">
        <v>157</v>
      </c>
      <c r="I66" s="13" t="s">
        <v>121</v>
      </c>
      <c r="J66" s="223"/>
      <c r="K66" s="223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08"/>
      <c r="B67" s="311"/>
      <c r="C67" s="314" t="s">
        <v>162</v>
      </c>
      <c r="D67" s="314"/>
      <c r="E67" s="314"/>
      <c r="F67" s="314"/>
      <c r="G67" s="314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7130</v>
      </c>
      <c r="O68" s="103"/>
    </row>
    <row r="69" spans="1:15" ht="18" customHeight="1">
      <c r="A69" s="27" t="s">
        <v>148</v>
      </c>
      <c r="B69" s="220" t="s">
        <v>78</v>
      </c>
      <c r="C69" s="270" t="s">
        <v>75</v>
      </c>
      <c r="D69" s="271"/>
      <c r="E69" s="271"/>
      <c r="F69" s="271"/>
      <c r="G69" s="271"/>
      <c r="H69" s="271"/>
      <c r="I69" s="271"/>
      <c r="J69" s="272" t="s">
        <v>76</v>
      </c>
      <c r="K69" s="270"/>
      <c r="L69" s="221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7" t="s">
        <v>87</v>
      </c>
      <c r="C71" s="301" t="s">
        <v>122</v>
      </c>
      <c r="D71" s="302"/>
      <c r="E71" s="302"/>
      <c r="F71" s="302"/>
      <c r="G71" s="302"/>
      <c r="H71" s="302"/>
      <c r="I71" s="303"/>
      <c r="J71" s="304"/>
      <c r="K71" s="305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280" t="s">
        <v>123</v>
      </c>
      <c r="D72" s="281"/>
      <c r="E72" s="281"/>
      <c r="F72" s="281"/>
      <c r="G72" s="281"/>
      <c r="H72" s="281"/>
      <c r="I72" s="282"/>
      <c r="J72" s="283"/>
      <c r="K72" s="284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346" t="s">
        <v>42</v>
      </c>
      <c r="C73" s="300" t="s">
        <v>181</v>
      </c>
      <c r="D73" s="281"/>
      <c r="E73" s="281"/>
      <c r="F73" s="281"/>
      <c r="G73" s="281"/>
      <c r="H73" s="281"/>
      <c r="I73" s="282"/>
      <c r="J73" s="283"/>
      <c r="K73" s="284"/>
      <c r="L73" s="111" t="s">
        <v>28</v>
      </c>
      <c r="M73" s="83"/>
      <c r="N73" s="236">
        <f t="shared" si="8"/>
        <v>0</v>
      </c>
      <c r="O73" s="86"/>
    </row>
    <row r="74" spans="1:15" ht="18" customHeight="1">
      <c r="A74" s="65" t="s">
        <v>46</v>
      </c>
      <c r="B74" s="310"/>
      <c r="C74" s="300" t="s">
        <v>182</v>
      </c>
      <c r="D74" s="281"/>
      <c r="E74" s="281"/>
      <c r="F74" s="281"/>
      <c r="G74" s="281"/>
      <c r="H74" s="281"/>
      <c r="I74" s="282"/>
      <c r="J74" s="283">
        <v>17</v>
      </c>
      <c r="K74" s="284"/>
      <c r="L74" s="111" t="s">
        <v>28</v>
      </c>
      <c r="M74" s="83">
        <v>800</v>
      </c>
      <c r="N74" s="202">
        <f t="shared" si="8"/>
        <v>13600</v>
      </c>
      <c r="O74" s="86"/>
    </row>
    <row r="75" spans="1:15" ht="18" customHeight="1">
      <c r="A75" s="65" t="s">
        <v>47</v>
      </c>
      <c r="B75" s="310"/>
      <c r="C75" s="300" t="s">
        <v>183</v>
      </c>
      <c r="D75" s="281"/>
      <c r="E75" s="281"/>
      <c r="F75" s="281"/>
      <c r="G75" s="281"/>
      <c r="H75" s="281"/>
      <c r="I75" s="282"/>
      <c r="J75" s="283"/>
      <c r="K75" s="284"/>
      <c r="L75" s="111" t="s">
        <v>28</v>
      </c>
      <c r="M75" s="83"/>
      <c r="N75" s="236">
        <f t="shared" si="8"/>
        <v>0</v>
      </c>
      <c r="O75" s="86"/>
    </row>
    <row r="76" spans="1:15" ht="18" customHeight="1">
      <c r="A76" s="65" t="s">
        <v>48</v>
      </c>
      <c r="B76" s="347"/>
      <c r="C76" s="300" t="s">
        <v>185</v>
      </c>
      <c r="D76" s="281"/>
      <c r="E76" s="281"/>
      <c r="F76" s="281"/>
      <c r="G76" s="281"/>
      <c r="H76" s="281"/>
      <c r="I76" s="282"/>
      <c r="J76" s="283">
        <v>1</v>
      </c>
      <c r="K76" s="284"/>
      <c r="L76" s="170" t="s">
        <v>184</v>
      </c>
      <c r="M76" s="171">
        <f>N74*6%</f>
        <v>816</v>
      </c>
      <c r="N76" s="202">
        <f t="shared" si="8"/>
        <v>816</v>
      </c>
      <c r="O76" s="172"/>
    </row>
    <row r="77" spans="1:15" ht="18" customHeight="1">
      <c r="A77" s="65" t="s">
        <v>50</v>
      </c>
      <c r="B77" s="24" t="s">
        <v>49</v>
      </c>
      <c r="C77" s="280"/>
      <c r="D77" s="281"/>
      <c r="E77" s="281"/>
      <c r="F77" s="281"/>
      <c r="G77" s="281"/>
      <c r="H77" s="281"/>
      <c r="I77" s="282"/>
      <c r="J77" s="283"/>
      <c r="K77" s="284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280"/>
      <c r="D78" s="281"/>
      <c r="E78" s="281"/>
      <c r="F78" s="281"/>
      <c r="G78" s="281"/>
      <c r="H78" s="281"/>
      <c r="I78" s="282"/>
      <c r="J78" s="283"/>
      <c r="K78" s="284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280"/>
      <c r="D79" s="281"/>
      <c r="E79" s="281"/>
      <c r="F79" s="281"/>
      <c r="G79" s="281"/>
      <c r="H79" s="281"/>
      <c r="I79" s="282"/>
      <c r="J79" s="283"/>
      <c r="K79" s="284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280"/>
      <c r="D80" s="281"/>
      <c r="E80" s="281"/>
      <c r="F80" s="281"/>
      <c r="G80" s="281"/>
      <c r="H80" s="281"/>
      <c r="I80" s="282"/>
      <c r="J80" s="283"/>
      <c r="K80" s="284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285"/>
      <c r="D81" s="286"/>
      <c r="E81" s="286"/>
      <c r="F81" s="286"/>
      <c r="G81" s="286"/>
      <c r="H81" s="286"/>
      <c r="I81" s="287"/>
      <c r="J81" s="288"/>
      <c r="K81" s="289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14416</v>
      </c>
      <c r="O82" s="103"/>
    </row>
    <row r="83" spans="1:15" ht="18" customHeight="1">
      <c r="A83" s="27" t="s">
        <v>148</v>
      </c>
      <c r="B83" s="220" t="s">
        <v>78</v>
      </c>
      <c r="C83" s="270" t="s">
        <v>75</v>
      </c>
      <c r="D83" s="271"/>
      <c r="E83" s="271"/>
      <c r="F83" s="271"/>
      <c r="G83" s="271"/>
      <c r="H83" s="271"/>
      <c r="I83" s="271"/>
      <c r="J83" s="220" t="s">
        <v>57</v>
      </c>
      <c r="K83" s="220" t="s">
        <v>58</v>
      </c>
      <c r="L83" s="221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1"/>
      <c r="K84" s="231"/>
      <c r="L84" s="231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290" t="s">
        <v>186</v>
      </c>
      <c r="D85" s="273"/>
      <c r="E85" s="273"/>
      <c r="F85" s="273"/>
      <c r="G85" s="273"/>
      <c r="H85" s="273"/>
      <c r="I85" s="273"/>
      <c r="J85" s="222"/>
      <c r="K85" s="222">
        <v>1</v>
      </c>
      <c r="L85" s="234" t="s">
        <v>19</v>
      </c>
      <c r="M85" s="151"/>
      <c r="N85" s="235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273"/>
      <c r="D86" s="273"/>
      <c r="E86" s="273"/>
      <c r="F86" s="273"/>
      <c r="G86" s="273"/>
      <c r="H86" s="273"/>
      <c r="I86" s="273"/>
      <c r="J86" s="222"/>
      <c r="K86" s="222"/>
      <c r="L86" s="234" t="s">
        <v>19</v>
      </c>
      <c r="M86" s="151"/>
      <c r="N86" s="235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273"/>
      <c r="D87" s="273"/>
      <c r="E87" s="273"/>
      <c r="F87" s="273"/>
      <c r="G87" s="273"/>
      <c r="H87" s="273"/>
      <c r="I87" s="273"/>
      <c r="J87" s="222"/>
      <c r="K87" s="222"/>
      <c r="L87" s="234" t="s">
        <v>19</v>
      </c>
      <c r="M87" s="151"/>
      <c r="N87" s="235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274" t="s">
        <v>187</v>
      </c>
      <c r="D88" s="273"/>
      <c r="E88" s="273"/>
      <c r="F88" s="273"/>
      <c r="G88" s="273"/>
      <c r="H88" s="273"/>
      <c r="I88" s="273"/>
      <c r="J88" s="222"/>
      <c r="K88" s="222">
        <v>1</v>
      </c>
      <c r="L88" s="234" t="s">
        <v>19</v>
      </c>
      <c r="M88" s="151"/>
      <c r="N88" s="235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47066</v>
      </c>
      <c r="O90" s="120"/>
    </row>
    <row r="91" spans="1:15" ht="18" customHeight="1">
      <c r="A91" s="27" t="s">
        <v>148</v>
      </c>
      <c r="B91" s="220" t="s">
        <v>78</v>
      </c>
      <c r="C91" s="270" t="s">
        <v>75</v>
      </c>
      <c r="D91" s="271"/>
      <c r="E91" s="271"/>
      <c r="F91" s="271"/>
      <c r="G91" s="271"/>
      <c r="H91" s="271"/>
      <c r="I91" s="271"/>
      <c r="J91" s="272" t="s">
        <v>76</v>
      </c>
      <c r="K91" s="270"/>
      <c r="L91" s="221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1"/>
      <c r="K92" s="231"/>
      <c r="L92" s="231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275" t="s">
        <v>128</v>
      </c>
      <c r="D93" s="276"/>
      <c r="E93" s="276"/>
      <c r="F93" s="276"/>
      <c r="G93" s="276"/>
      <c r="H93" s="276"/>
      <c r="I93" s="277"/>
      <c r="J93" s="361">
        <f>N90</f>
        <v>47066</v>
      </c>
      <c r="K93" s="362"/>
      <c r="L93" s="121"/>
      <c r="M93" s="122">
        <v>0.08</v>
      </c>
      <c r="N93" s="205">
        <f>J93*M93</f>
        <v>3765.28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3765.28</v>
      </c>
      <c r="O94" s="125"/>
    </row>
    <row r="95" spans="1:15" ht="18" customHeight="1">
      <c r="A95" s="27" t="s">
        <v>148</v>
      </c>
      <c r="B95" s="220" t="s">
        <v>78</v>
      </c>
      <c r="C95" s="270" t="s">
        <v>75</v>
      </c>
      <c r="D95" s="271"/>
      <c r="E95" s="271"/>
      <c r="F95" s="271"/>
      <c r="G95" s="271"/>
      <c r="H95" s="271"/>
      <c r="I95" s="271"/>
      <c r="J95" s="220" t="s">
        <v>57</v>
      </c>
      <c r="K95" s="220" t="s">
        <v>58</v>
      </c>
      <c r="L95" s="221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1"/>
      <c r="K96" s="231"/>
      <c r="L96" s="231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275" t="s">
        <v>64</v>
      </c>
      <c r="D97" s="276"/>
      <c r="E97" s="276"/>
      <c r="F97" s="276"/>
      <c r="G97" s="276"/>
      <c r="H97" s="276"/>
      <c r="I97" s="277"/>
      <c r="J97" s="222">
        <v>0</v>
      </c>
      <c r="K97" s="222">
        <v>0</v>
      </c>
      <c r="L97" s="121" t="s">
        <v>19</v>
      </c>
      <c r="M97" s="126">
        <v>0</v>
      </c>
      <c r="N97" s="235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0" t="s">
        <v>78</v>
      </c>
      <c r="C99" s="272" t="s">
        <v>75</v>
      </c>
      <c r="D99" s="296"/>
      <c r="E99" s="296"/>
      <c r="F99" s="296"/>
      <c r="G99" s="270"/>
      <c r="H99" s="220" t="s">
        <v>132</v>
      </c>
      <c r="I99" s="220" t="s">
        <v>133</v>
      </c>
      <c r="J99" s="272" t="s">
        <v>57</v>
      </c>
      <c r="K99" s="270"/>
      <c r="L99" s="221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1"/>
      <c r="K100" s="231"/>
      <c r="L100" s="231"/>
      <c r="M100" s="95"/>
      <c r="N100" s="201"/>
      <c r="O100" s="96"/>
    </row>
    <row r="101" spans="1:15" ht="18" customHeight="1">
      <c r="A101" s="225" t="s">
        <v>67</v>
      </c>
      <c r="B101" s="40" t="s">
        <v>134</v>
      </c>
      <c r="C101" s="297" t="s">
        <v>173</v>
      </c>
      <c r="D101" s="298"/>
      <c r="E101" s="298"/>
      <c r="F101" s="298"/>
      <c r="G101" s="298"/>
      <c r="H101" s="63" t="s">
        <v>158</v>
      </c>
      <c r="I101" s="63" t="s">
        <v>159</v>
      </c>
      <c r="J101" s="299">
        <v>36</v>
      </c>
      <c r="K101" s="299"/>
      <c r="L101" s="81" t="s">
        <v>77</v>
      </c>
      <c r="M101" s="115">
        <f>41057/36</f>
        <v>1140.4722222222222</v>
      </c>
      <c r="N101" s="241">
        <f>J101*M101</f>
        <v>41057</v>
      </c>
      <c r="O101" s="116" t="s">
        <v>163</v>
      </c>
    </row>
    <row r="102" spans="1:15" ht="18" customHeight="1">
      <c r="A102" s="226" t="s">
        <v>136</v>
      </c>
      <c r="B102" s="34" t="s">
        <v>137</v>
      </c>
      <c r="C102" s="294" t="s">
        <v>135</v>
      </c>
      <c r="D102" s="294"/>
      <c r="E102" s="294"/>
      <c r="F102" s="294"/>
      <c r="G102" s="294"/>
      <c r="H102" s="58"/>
      <c r="I102" s="58"/>
      <c r="J102" s="295"/>
      <c r="K102" s="295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6" t="s">
        <v>138</v>
      </c>
      <c r="B103" s="34" t="s">
        <v>139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6" t="s">
        <v>140</v>
      </c>
      <c r="B104" s="34" t="s">
        <v>141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29"/>
      <c r="B105" s="41" t="s">
        <v>61</v>
      </c>
      <c r="C105" s="269" t="s">
        <v>142</v>
      </c>
      <c r="D105" s="269"/>
      <c r="E105" s="269"/>
      <c r="F105" s="269"/>
      <c r="G105" s="269"/>
      <c r="H105" s="269"/>
      <c r="I105" s="269"/>
      <c r="J105" s="269"/>
      <c r="K105" s="269"/>
      <c r="L105" s="269"/>
      <c r="M105" s="127">
        <v>0.03</v>
      </c>
      <c r="N105" s="239">
        <f>SUM(N101,N104)*M105</f>
        <v>1231.71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42288.71</v>
      </c>
      <c r="O106" s="125"/>
    </row>
    <row r="107" spans="1:15" ht="18" customHeight="1">
      <c r="A107" s="27" t="s">
        <v>148</v>
      </c>
      <c r="B107" s="220" t="s">
        <v>78</v>
      </c>
      <c r="C107" s="270" t="s">
        <v>75</v>
      </c>
      <c r="D107" s="271"/>
      <c r="E107" s="271"/>
      <c r="F107" s="271"/>
      <c r="G107" s="271"/>
      <c r="H107" s="271"/>
      <c r="I107" s="271"/>
      <c r="J107" s="272" t="s">
        <v>76</v>
      </c>
      <c r="K107" s="270"/>
      <c r="L107" s="221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1"/>
      <c r="K108" s="231"/>
      <c r="L108" s="231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291"/>
      <c r="D109" s="292"/>
      <c r="E109" s="292"/>
      <c r="F109" s="292"/>
      <c r="G109" s="292"/>
      <c r="H109" s="292"/>
      <c r="I109" s="293"/>
      <c r="J109" s="361">
        <f>SUM(N90,N94,N98,N106)</f>
        <v>93119.989999999991</v>
      </c>
      <c r="K109" s="362"/>
      <c r="L109" s="121"/>
      <c r="M109" s="122">
        <v>0.06</v>
      </c>
      <c r="N109" s="205">
        <f>J109*M109</f>
        <v>5587.1993999999995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98707.189399999988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8"/>
      <c r="O111" s="129"/>
    </row>
    <row r="112" spans="1:15" ht="18" customHeight="1"/>
  </sheetData>
  <mergeCells count="118">
    <mergeCell ref="A1:O1"/>
    <mergeCell ref="A2:B2"/>
    <mergeCell ref="C2:E2"/>
    <mergeCell ref="I2:J2"/>
    <mergeCell ref="L2:M2"/>
    <mergeCell ref="N2:O2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</mergeCells>
  <phoneticPr fontId="26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5:H67 H37:H44 C37:C44 D10:D21 H101:I104 F19:F21 F13:F14 D39:D44 F39:F44">
      <formula1>#REF!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13"/>
  <sheetViews>
    <sheetView topLeftCell="A40" workbookViewId="0">
      <selection activeCell="N57" sqref="N57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2" customWidth="1"/>
    <col min="11" max="11" width="5.3046875" style="232" customWidth="1"/>
    <col min="12" max="12" width="7.4609375" style="232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233" t="s">
        <v>78</v>
      </c>
      <c r="C8" s="350" t="s">
        <v>75</v>
      </c>
      <c r="D8" s="351"/>
      <c r="E8" s="351"/>
      <c r="F8" s="351"/>
      <c r="G8" s="351"/>
      <c r="H8" s="351"/>
      <c r="I8" s="351"/>
      <c r="J8" s="233" t="s">
        <v>149</v>
      </c>
      <c r="K8" s="233" t="s">
        <v>150</v>
      </c>
      <c r="L8" s="233" t="s">
        <v>151</v>
      </c>
      <c r="M8" s="233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4" t="s">
        <v>198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0">
        <v>81.5</v>
      </c>
      <c r="K10" s="149">
        <v>1</v>
      </c>
      <c r="L10" s="234" t="s">
        <v>79</v>
      </c>
      <c r="M10" s="151">
        <v>420</v>
      </c>
      <c r="N10" s="195">
        <f>J10*K10*M10</f>
        <v>34230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0">
        <v>74.5</v>
      </c>
      <c r="K11" s="149">
        <v>1</v>
      </c>
      <c r="L11" s="234" t="s">
        <v>79</v>
      </c>
      <c r="M11" s="151">
        <v>420</v>
      </c>
      <c r="N11" s="195">
        <f t="shared" ref="N11:N14" si="0">J11*K11*M11</f>
        <v>31290</v>
      </c>
      <c r="O11" s="163" t="s">
        <v>179</v>
      </c>
    </row>
    <row r="12" spans="1:17" ht="18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0">
        <v>51.5</v>
      </c>
      <c r="K12" s="149">
        <v>1</v>
      </c>
      <c r="L12" s="234" t="s">
        <v>79</v>
      </c>
      <c r="M12" s="151">
        <v>420</v>
      </c>
      <c r="N12" s="195">
        <f t="shared" si="0"/>
        <v>21630</v>
      </c>
      <c r="O12" s="163" t="s">
        <v>179</v>
      </c>
    </row>
    <row r="13" spans="1:17" ht="18" hidden="1" customHeight="1">
      <c r="A13" s="352"/>
      <c r="B13" s="345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0"/>
      <c r="K13" s="149"/>
      <c r="L13" s="234" t="s">
        <v>79</v>
      </c>
      <c r="M13" s="151"/>
      <c r="N13" s="235">
        <f t="shared" si="0"/>
        <v>0</v>
      </c>
      <c r="O13" s="163" t="s">
        <v>179</v>
      </c>
    </row>
    <row r="14" spans="1:17" ht="18" hidden="1" customHeight="1">
      <c r="A14" s="352"/>
      <c r="B14" s="345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4" t="s">
        <v>79</v>
      </c>
      <c r="M14" s="151"/>
      <c r="N14" s="235">
        <f t="shared" si="0"/>
        <v>0</v>
      </c>
      <c r="O14" s="163"/>
    </row>
    <row r="15" spans="1:17" ht="18" hidden="1" customHeight="1">
      <c r="A15" s="341" t="s">
        <v>9</v>
      </c>
      <c r="B15" s="345" t="s">
        <v>197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4" t="s">
        <v>79</v>
      </c>
      <c r="M15" s="151"/>
      <c r="N15" s="235">
        <f>J15*K15*M15</f>
        <v>0</v>
      </c>
      <c r="O15" s="163"/>
    </row>
    <row r="16" spans="1:17" ht="18" hidden="1" customHeight="1">
      <c r="A16" s="342"/>
      <c r="B16" s="345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4" t="s">
        <v>79</v>
      </c>
      <c r="M16" s="151"/>
      <c r="N16" s="235">
        <f t="shared" ref="N16" si="1">J16*K16*M16</f>
        <v>0</v>
      </c>
      <c r="O16" s="163"/>
    </row>
    <row r="17" spans="1:15" ht="18" hidden="1" customHeight="1">
      <c r="A17" s="343"/>
      <c r="B17" s="345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4" t="s">
        <v>79</v>
      </c>
      <c r="M17" s="151"/>
      <c r="N17" s="235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355" t="s">
        <v>82</v>
      </c>
      <c r="B20" s="35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355"/>
      <c r="B21" s="35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355" t="s">
        <v>85</v>
      </c>
      <c r="B22" s="15" t="s">
        <v>10</v>
      </c>
      <c r="C22" s="357"/>
      <c r="D22" s="357"/>
      <c r="E22" s="357"/>
      <c r="F22" s="357"/>
      <c r="G22" s="357"/>
      <c r="H22" s="357"/>
      <c r="I22" s="35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355"/>
      <c r="B23" s="15" t="s">
        <v>11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355"/>
      <c r="B24" s="15" t="s">
        <v>13</v>
      </c>
      <c r="C24" s="354"/>
      <c r="D24" s="354"/>
      <c r="E24" s="354"/>
      <c r="F24" s="354"/>
      <c r="G24" s="354"/>
      <c r="H24" s="354"/>
      <c r="I24" s="35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355"/>
      <c r="B25" s="15" t="s">
        <v>14</v>
      </c>
      <c r="C25" s="354" t="s">
        <v>105</v>
      </c>
      <c r="D25" s="354"/>
      <c r="E25" s="354"/>
      <c r="F25" s="354"/>
      <c r="G25" s="354"/>
      <c r="H25" s="354"/>
      <c r="I25" s="35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355"/>
      <c r="B26" s="16" t="s">
        <v>16</v>
      </c>
      <c r="C26" s="354" t="s">
        <v>17</v>
      </c>
      <c r="D26" s="354"/>
      <c r="E26" s="354"/>
      <c r="F26" s="354"/>
      <c r="G26" s="354"/>
      <c r="H26" s="354"/>
      <c r="I26" s="35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355"/>
      <c r="B27" s="16" t="s">
        <v>35</v>
      </c>
      <c r="C27" s="354" t="s">
        <v>106</v>
      </c>
      <c r="D27" s="354"/>
      <c r="E27" s="354"/>
      <c r="F27" s="354"/>
      <c r="G27" s="354"/>
      <c r="H27" s="354"/>
      <c r="I27" s="35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355" t="s">
        <v>86</v>
      </c>
      <c r="B28" s="15" t="s">
        <v>21</v>
      </c>
      <c r="C28" s="357" t="s">
        <v>104</v>
      </c>
      <c r="D28" s="357"/>
      <c r="E28" s="357"/>
      <c r="F28" s="357"/>
      <c r="G28" s="357"/>
      <c r="H28" s="357"/>
      <c r="I28" s="35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11</v>
      </c>
      <c r="C29" s="354" t="s">
        <v>12</v>
      </c>
      <c r="D29" s="354"/>
      <c r="E29" s="354"/>
      <c r="F29" s="354"/>
      <c r="G29" s="354"/>
      <c r="H29" s="354"/>
      <c r="I29" s="35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13</v>
      </c>
      <c r="C30" s="354"/>
      <c r="D30" s="354"/>
      <c r="E30" s="354"/>
      <c r="F30" s="354"/>
      <c r="G30" s="354"/>
      <c r="H30" s="354"/>
      <c r="I30" s="35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355"/>
      <c r="B31" s="15" t="s">
        <v>14</v>
      </c>
      <c r="C31" s="354" t="s">
        <v>107</v>
      </c>
      <c r="D31" s="354"/>
      <c r="E31" s="354"/>
      <c r="F31" s="354"/>
      <c r="G31" s="354"/>
      <c r="H31" s="354"/>
      <c r="I31" s="35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355"/>
      <c r="B32" s="16" t="s">
        <v>16</v>
      </c>
      <c r="C32" s="354" t="s">
        <v>17</v>
      </c>
      <c r="D32" s="354"/>
      <c r="E32" s="354"/>
      <c r="F32" s="354"/>
      <c r="G32" s="354"/>
      <c r="H32" s="354"/>
      <c r="I32" s="35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356"/>
      <c r="B33" s="17" t="s">
        <v>35</v>
      </c>
      <c r="C33" s="358" t="s">
        <v>106</v>
      </c>
      <c r="D33" s="358"/>
      <c r="E33" s="358"/>
      <c r="F33" s="358"/>
      <c r="G33" s="358"/>
      <c r="H33" s="358"/>
      <c r="I33" s="35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87150</v>
      </c>
      <c r="O34" s="91"/>
    </row>
    <row r="35" spans="1:15" ht="18" customHeight="1">
      <c r="A35" s="20" t="s">
        <v>148</v>
      </c>
      <c r="B35" s="230" t="s">
        <v>78</v>
      </c>
      <c r="C35" s="338" t="s">
        <v>75</v>
      </c>
      <c r="D35" s="339"/>
      <c r="E35" s="339"/>
      <c r="F35" s="339"/>
      <c r="G35" s="339"/>
      <c r="H35" s="339"/>
      <c r="I35" s="339"/>
      <c r="J35" s="230" t="s">
        <v>57</v>
      </c>
      <c r="K35" s="230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1"/>
      <c r="K36" s="231"/>
      <c r="L36" s="231"/>
      <c r="M36" s="95"/>
      <c r="N36" s="201"/>
      <c r="O36" s="96"/>
    </row>
    <row r="37" spans="1:15" ht="18" customHeight="1">
      <c r="A37" s="3" t="s">
        <v>25</v>
      </c>
      <c r="B37" s="227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6">
        <f>J37*K37*M37</f>
        <v>0</v>
      </c>
      <c r="O37" s="175" t="s">
        <v>190</v>
      </c>
    </row>
    <row r="38" spans="1:15" ht="18" customHeight="1">
      <c r="A38" s="22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3"/>
      <c r="K38" s="223">
        <v>1</v>
      </c>
      <c r="L38" s="82" t="s">
        <v>28</v>
      </c>
      <c r="M38" s="171"/>
      <c r="N38" s="238">
        <f t="shared" ref="N38:N43" si="4">J38*K38*M38</f>
        <v>0</v>
      </c>
      <c r="O38" s="99" t="s">
        <v>164</v>
      </c>
    </row>
    <row r="39" spans="1:15" ht="18" customHeight="1">
      <c r="A39" s="22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3"/>
      <c r="K39" s="223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3"/>
      <c r="K40" s="223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29" t="s">
        <v>30</v>
      </c>
      <c r="B41" s="22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3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29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2"/>
      <c r="K42" s="223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29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2"/>
      <c r="K43" s="223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29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2"/>
      <c r="K44" s="222"/>
      <c r="L44" s="234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0" t="s">
        <v>78</v>
      </c>
      <c r="C46" s="270" t="s">
        <v>75</v>
      </c>
      <c r="D46" s="271"/>
      <c r="E46" s="271"/>
      <c r="F46" s="271"/>
      <c r="G46" s="271"/>
      <c r="H46" s="271"/>
      <c r="I46" s="271"/>
      <c r="J46" s="220" t="s">
        <v>57</v>
      </c>
      <c r="K46" s="220" t="s">
        <v>23</v>
      </c>
      <c r="L46" s="221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315" t="s">
        <v>32</v>
      </c>
      <c r="B48" s="317" t="s">
        <v>114</v>
      </c>
      <c r="C48" s="319" t="s">
        <v>115</v>
      </c>
      <c r="D48" s="320"/>
      <c r="E48" s="320"/>
      <c r="F48" s="320"/>
      <c r="G48" s="320"/>
      <c r="H48" s="320"/>
      <c r="I48" s="321"/>
      <c r="J48" s="29">
        <v>1</v>
      </c>
      <c r="K48" s="30">
        <v>1</v>
      </c>
      <c r="L48" s="108" t="s">
        <v>152</v>
      </c>
      <c r="M48" s="109">
        <v>270</v>
      </c>
      <c r="N48" s="204">
        <f>J48*K48*M48</f>
        <v>270</v>
      </c>
      <c r="O48" s="136"/>
    </row>
    <row r="49" spans="1:15" ht="18" customHeight="1">
      <c r="A49" s="315"/>
      <c r="B49" s="317"/>
      <c r="C49" s="322" t="s">
        <v>116</v>
      </c>
      <c r="D49" s="323"/>
      <c r="E49" s="323"/>
      <c r="F49" s="323"/>
      <c r="G49" s="323"/>
      <c r="H49" s="323"/>
      <c r="I49" s="324"/>
      <c r="J49" s="223">
        <v>6</v>
      </c>
      <c r="K49" s="223">
        <v>1</v>
      </c>
      <c r="L49" s="111" t="s">
        <v>152</v>
      </c>
      <c r="M49" s="83">
        <v>240</v>
      </c>
      <c r="N49" s="197">
        <f t="shared" ref="N49:N52" si="5">J49*K49*M49</f>
        <v>1440</v>
      </c>
      <c r="O49" s="134"/>
    </row>
    <row r="50" spans="1:15" ht="18" customHeight="1">
      <c r="A50" s="315"/>
      <c r="B50" s="317"/>
      <c r="C50" s="334" t="s">
        <v>230</v>
      </c>
      <c r="D50" s="323"/>
      <c r="E50" s="323"/>
      <c r="F50" s="323"/>
      <c r="G50" s="323"/>
      <c r="H50" s="323"/>
      <c r="I50" s="324"/>
      <c r="J50" s="223">
        <v>1</v>
      </c>
      <c r="K50" s="223">
        <v>1</v>
      </c>
      <c r="L50" s="111" t="s">
        <v>152</v>
      </c>
      <c r="M50" s="83">
        <v>270</v>
      </c>
      <c r="N50" s="197">
        <f t="shared" si="5"/>
        <v>270</v>
      </c>
      <c r="O50" s="134"/>
    </row>
    <row r="51" spans="1:15" ht="18" customHeight="1">
      <c r="A51" s="315"/>
      <c r="B51" s="317"/>
      <c r="C51" s="334" t="s">
        <v>226</v>
      </c>
      <c r="D51" s="323"/>
      <c r="E51" s="323"/>
      <c r="F51" s="323"/>
      <c r="G51" s="323"/>
      <c r="H51" s="323"/>
      <c r="I51" s="324"/>
      <c r="J51" s="223">
        <v>2</v>
      </c>
      <c r="K51" s="223">
        <v>1</v>
      </c>
      <c r="L51" s="111" t="s">
        <v>152</v>
      </c>
      <c r="M51" s="83">
        <v>600</v>
      </c>
      <c r="N51" s="197">
        <f t="shared" si="5"/>
        <v>1200</v>
      </c>
      <c r="O51" s="135"/>
    </row>
    <row r="52" spans="1:15" ht="18" hidden="1" customHeight="1">
      <c r="A52" s="316"/>
      <c r="B52" s="318"/>
      <c r="C52" s="322" t="s">
        <v>116</v>
      </c>
      <c r="D52" s="323"/>
      <c r="E52" s="323"/>
      <c r="F52" s="323"/>
      <c r="G52" s="323"/>
      <c r="H52" s="323"/>
      <c r="I52" s="324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hidden="1" customHeight="1">
      <c r="A53" s="315" t="s">
        <v>36</v>
      </c>
      <c r="B53" s="328" t="s">
        <v>118</v>
      </c>
      <c r="C53" s="331" t="s">
        <v>188</v>
      </c>
      <c r="D53" s="332"/>
      <c r="E53" s="332"/>
      <c r="F53" s="332"/>
      <c r="G53" s="332"/>
      <c r="H53" s="332"/>
      <c r="I53" s="333"/>
      <c r="J53" s="29"/>
      <c r="K53" s="30"/>
      <c r="L53" s="113" t="s">
        <v>153</v>
      </c>
      <c r="M53" s="109"/>
      <c r="N53" s="237">
        <f>J53*K53*M53</f>
        <v>0</v>
      </c>
      <c r="O53" s="110"/>
    </row>
    <row r="54" spans="1:15" ht="18" hidden="1" customHeight="1">
      <c r="A54" s="315"/>
      <c r="B54" s="329"/>
      <c r="C54" s="334" t="s">
        <v>189</v>
      </c>
      <c r="D54" s="323"/>
      <c r="E54" s="323"/>
      <c r="F54" s="323"/>
      <c r="G54" s="323"/>
      <c r="H54" s="323"/>
      <c r="I54" s="324"/>
      <c r="J54" s="223"/>
      <c r="K54" s="223"/>
      <c r="L54" s="111" t="s">
        <v>153</v>
      </c>
      <c r="M54" s="83"/>
      <c r="N54" s="238">
        <f t="shared" ref="N54:N59" si="6">J54*K54*M54</f>
        <v>0</v>
      </c>
      <c r="O54" s="86"/>
    </row>
    <row r="55" spans="1:15" ht="18" hidden="1" customHeight="1">
      <c r="A55" s="315"/>
      <c r="B55" s="329"/>
      <c r="C55" s="322" t="s">
        <v>194</v>
      </c>
      <c r="D55" s="323"/>
      <c r="E55" s="323"/>
      <c r="F55" s="323"/>
      <c r="G55" s="323"/>
      <c r="H55" s="323"/>
      <c r="I55" s="324"/>
      <c r="J55" s="223"/>
      <c r="K55" s="223"/>
      <c r="L55" s="111" t="s">
        <v>153</v>
      </c>
      <c r="M55" s="83"/>
      <c r="N55" s="238">
        <f t="shared" si="6"/>
        <v>0</v>
      </c>
      <c r="O55" s="141"/>
    </row>
    <row r="56" spans="1:15" ht="18" hidden="1" customHeight="1">
      <c r="A56" s="315"/>
      <c r="B56" s="329"/>
      <c r="C56" s="322" t="s">
        <v>195</v>
      </c>
      <c r="D56" s="323"/>
      <c r="E56" s="323"/>
      <c r="F56" s="323"/>
      <c r="G56" s="323"/>
      <c r="H56" s="323"/>
      <c r="I56" s="324"/>
      <c r="J56" s="191"/>
      <c r="K56" s="30"/>
      <c r="L56" s="111" t="s">
        <v>153</v>
      </c>
      <c r="M56" s="109"/>
      <c r="N56" s="237">
        <f t="shared" si="6"/>
        <v>0</v>
      </c>
      <c r="O56" s="141"/>
    </row>
    <row r="57" spans="1:15" ht="18" customHeight="1">
      <c r="A57" s="315"/>
      <c r="B57" s="329"/>
      <c r="C57" s="360" t="s">
        <v>192</v>
      </c>
      <c r="D57" s="326"/>
      <c r="E57" s="326"/>
      <c r="F57" s="326"/>
      <c r="G57" s="326"/>
      <c r="H57" s="326"/>
      <c r="I57" s="327"/>
      <c r="J57" s="31">
        <v>1</v>
      </c>
      <c r="K57" s="25">
        <v>1</v>
      </c>
      <c r="L57" s="114" t="s">
        <v>153</v>
      </c>
      <c r="M57" s="100">
        <v>650</v>
      </c>
      <c r="N57" s="239">
        <f t="shared" si="6"/>
        <v>650</v>
      </c>
      <c r="O57" s="86"/>
    </row>
    <row r="58" spans="1:15" ht="18" customHeight="1">
      <c r="A58" s="315"/>
      <c r="B58" s="329"/>
      <c r="C58" s="360" t="s">
        <v>193</v>
      </c>
      <c r="D58" s="326"/>
      <c r="E58" s="326"/>
      <c r="F58" s="326"/>
      <c r="G58" s="326"/>
      <c r="H58" s="326"/>
      <c r="I58" s="327"/>
      <c r="J58" s="31">
        <v>0</v>
      </c>
      <c r="K58" s="25">
        <v>0</v>
      </c>
      <c r="L58" s="114" t="s">
        <v>153</v>
      </c>
      <c r="M58" s="100">
        <v>0</v>
      </c>
      <c r="N58" s="239">
        <f t="shared" si="6"/>
        <v>0</v>
      </c>
      <c r="O58" s="110"/>
    </row>
    <row r="59" spans="1:15" ht="18" customHeight="1">
      <c r="A59" s="316"/>
      <c r="B59" s="330"/>
      <c r="C59" s="360" t="s">
        <v>191</v>
      </c>
      <c r="D59" s="326"/>
      <c r="E59" s="326"/>
      <c r="F59" s="326"/>
      <c r="G59" s="326"/>
      <c r="H59" s="326"/>
      <c r="I59" s="327"/>
      <c r="J59" s="31"/>
      <c r="K59" s="25"/>
      <c r="L59" s="114" t="s">
        <v>153</v>
      </c>
      <c r="M59" s="100"/>
      <c r="N59" s="239">
        <f t="shared" si="6"/>
        <v>0</v>
      </c>
      <c r="O59" s="101"/>
    </row>
    <row r="60" spans="1:15" ht="18" customHeight="1">
      <c r="A60" s="315" t="s">
        <v>37</v>
      </c>
      <c r="B60" s="317" t="s">
        <v>119</v>
      </c>
      <c r="C60" s="319" t="s">
        <v>115</v>
      </c>
      <c r="D60" s="320"/>
      <c r="E60" s="320"/>
      <c r="F60" s="320"/>
      <c r="G60" s="320"/>
      <c r="H60" s="320"/>
      <c r="I60" s="321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315"/>
      <c r="B61" s="317"/>
      <c r="C61" s="322" t="s">
        <v>116</v>
      </c>
      <c r="D61" s="323"/>
      <c r="E61" s="323"/>
      <c r="F61" s="323"/>
      <c r="G61" s="323"/>
      <c r="H61" s="323"/>
      <c r="I61" s="324"/>
      <c r="J61" s="223"/>
      <c r="K61" s="223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315"/>
      <c r="B62" s="317"/>
      <c r="C62" s="322" t="s">
        <v>33</v>
      </c>
      <c r="D62" s="323"/>
      <c r="E62" s="323"/>
      <c r="F62" s="323"/>
      <c r="G62" s="323"/>
      <c r="H62" s="323"/>
      <c r="I62" s="324"/>
      <c r="J62" s="223"/>
      <c r="K62" s="223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315"/>
      <c r="B63" s="317"/>
      <c r="C63" s="322" t="s">
        <v>34</v>
      </c>
      <c r="D63" s="323"/>
      <c r="E63" s="323"/>
      <c r="F63" s="323"/>
      <c r="G63" s="323"/>
      <c r="H63" s="323"/>
      <c r="I63" s="324"/>
      <c r="J63" s="223"/>
      <c r="K63" s="223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316"/>
      <c r="B64" s="318"/>
      <c r="C64" s="325" t="s">
        <v>117</v>
      </c>
      <c r="D64" s="326"/>
      <c r="E64" s="326"/>
      <c r="F64" s="326"/>
      <c r="G64" s="326"/>
      <c r="H64" s="326"/>
      <c r="I64" s="32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06" t="s">
        <v>38</v>
      </c>
      <c r="B65" s="309" t="s">
        <v>120</v>
      </c>
      <c r="C65" s="312" t="s">
        <v>172</v>
      </c>
      <c r="D65" s="313"/>
      <c r="E65" s="313"/>
      <c r="F65" s="313"/>
      <c r="G65" s="313"/>
      <c r="H65" s="63" t="s">
        <v>157</v>
      </c>
      <c r="I65" s="11" t="s">
        <v>121</v>
      </c>
      <c r="J65" s="224">
        <v>109</v>
      </c>
      <c r="K65" s="224">
        <v>1</v>
      </c>
      <c r="L65" s="108" t="s">
        <v>154</v>
      </c>
      <c r="M65" s="253">
        <f>63989.5/109</f>
        <v>587.05963302752298</v>
      </c>
      <c r="N65" s="212">
        <f t="shared" si="7"/>
        <v>63989.500000000007</v>
      </c>
      <c r="O65" s="116"/>
    </row>
    <row r="66" spans="1:15" ht="18" customHeight="1">
      <c r="A66" s="307"/>
      <c r="B66" s="310"/>
      <c r="C66" s="294" t="s">
        <v>162</v>
      </c>
      <c r="D66" s="294"/>
      <c r="E66" s="294"/>
      <c r="F66" s="294"/>
      <c r="G66" s="294"/>
      <c r="H66" s="63" t="s">
        <v>157</v>
      </c>
      <c r="I66" s="13" t="s">
        <v>121</v>
      </c>
      <c r="J66" s="223"/>
      <c r="K66" s="223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08"/>
      <c r="B67" s="311"/>
      <c r="C67" s="314" t="s">
        <v>162</v>
      </c>
      <c r="D67" s="314"/>
      <c r="E67" s="314"/>
      <c r="F67" s="314"/>
      <c r="G67" s="314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67819.5</v>
      </c>
      <c r="O68" s="103"/>
    </row>
    <row r="69" spans="1:15" ht="18" customHeight="1">
      <c r="A69" s="27" t="s">
        <v>148</v>
      </c>
      <c r="B69" s="220" t="s">
        <v>78</v>
      </c>
      <c r="C69" s="270" t="s">
        <v>75</v>
      </c>
      <c r="D69" s="271"/>
      <c r="E69" s="271"/>
      <c r="F69" s="271"/>
      <c r="G69" s="271"/>
      <c r="H69" s="271"/>
      <c r="I69" s="271"/>
      <c r="J69" s="272" t="s">
        <v>76</v>
      </c>
      <c r="K69" s="270"/>
      <c r="L69" s="221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7" t="s">
        <v>87</v>
      </c>
      <c r="C71" s="301" t="s">
        <v>122</v>
      </c>
      <c r="D71" s="302"/>
      <c r="E71" s="302"/>
      <c r="F71" s="302"/>
      <c r="G71" s="302"/>
      <c r="H71" s="302"/>
      <c r="I71" s="303"/>
      <c r="J71" s="304"/>
      <c r="K71" s="305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280" t="s">
        <v>123</v>
      </c>
      <c r="D72" s="281"/>
      <c r="E72" s="281"/>
      <c r="F72" s="281"/>
      <c r="G72" s="281"/>
      <c r="H72" s="281"/>
      <c r="I72" s="282"/>
      <c r="J72" s="283"/>
      <c r="K72" s="284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346" t="s">
        <v>42</v>
      </c>
      <c r="C73" s="300" t="s">
        <v>236</v>
      </c>
      <c r="D73" s="281"/>
      <c r="E73" s="281"/>
      <c r="F73" s="281"/>
      <c r="G73" s="281"/>
      <c r="H73" s="281"/>
      <c r="I73" s="282"/>
      <c r="J73" s="283">
        <v>10</v>
      </c>
      <c r="K73" s="284"/>
      <c r="L73" s="111" t="s">
        <v>28</v>
      </c>
      <c r="M73" s="83">
        <v>500</v>
      </c>
      <c r="N73" s="236">
        <f t="shared" si="8"/>
        <v>5000</v>
      </c>
      <c r="O73" s="86"/>
    </row>
    <row r="74" spans="1:15" ht="18" customHeight="1">
      <c r="A74" s="65" t="s">
        <v>46</v>
      </c>
      <c r="B74" s="310"/>
      <c r="C74" s="300" t="s">
        <v>182</v>
      </c>
      <c r="D74" s="281"/>
      <c r="E74" s="281"/>
      <c r="F74" s="281"/>
      <c r="G74" s="281"/>
      <c r="H74" s="281"/>
      <c r="I74" s="282"/>
      <c r="J74" s="283">
        <v>60</v>
      </c>
      <c r="K74" s="284"/>
      <c r="L74" s="111" t="s">
        <v>28</v>
      </c>
      <c r="M74" s="83">
        <v>800</v>
      </c>
      <c r="N74" s="202">
        <f t="shared" si="8"/>
        <v>48000</v>
      </c>
      <c r="O74" s="86"/>
    </row>
    <row r="75" spans="1:15" ht="18" customHeight="1">
      <c r="A75" s="65" t="s">
        <v>47</v>
      </c>
      <c r="B75" s="310"/>
      <c r="C75" s="300" t="s">
        <v>183</v>
      </c>
      <c r="D75" s="281"/>
      <c r="E75" s="281"/>
      <c r="F75" s="281"/>
      <c r="G75" s="281"/>
      <c r="H75" s="281"/>
      <c r="I75" s="282"/>
      <c r="J75" s="283"/>
      <c r="K75" s="284"/>
      <c r="L75" s="111" t="s">
        <v>28</v>
      </c>
      <c r="M75" s="83"/>
      <c r="N75" s="236">
        <f t="shared" si="8"/>
        <v>0</v>
      </c>
      <c r="O75" s="86"/>
    </row>
    <row r="76" spans="1:15" ht="18" customHeight="1">
      <c r="A76" s="65" t="s">
        <v>48</v>
      </c>
      <c r="B76" s="347"/>
      <c r="C76" s="300" t="s">
        <v>185</v>
      </c>
      <c r="D76" s="281"/>
      <c r="E76" s="281"/>
      <c r="F76" s="281"/>
      <c r="G76" s="281"/>
      <c r="H76" s="281"/>
      <c r="I76" s="282"/>
      <c r="J76" s="283">
        <v>1</v>
      </c>
      <c r="K76" s="284"/>
      <c r="L76" s="170" t="s">
        <v>184</v>
      </c>
      <c r="M76" s="171">
        <f>(N74+N73)*6%</f>
        <v>3180</v>
      </c>
      <c r="N76" s="202">
        <f t="shared" si="8"/>
        <v>3180</v>
      </c>
      <c r="O76" s="172"/>
    </row>
    <row r="77" spans="1:15" ht="18" customHeight="1">
      <c r="A77" s="65" t="s">
        <v>50</v>
      </c>
      <c r="B77" s="24" t="s">
        <v>49</v>
      </c>
      <c r="C77" s="280"/>
      <c r="D77" s="281"/>
      <c r="E77" s="281"/>
      <c r="F77" s="281"/>
      <c r="G77" s="281"/>
      <c r="H77" s="281"/>
      <c r="I77" s="282"/>
      <c r="J77" s="283"/>
      <c r="K77" s="284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280"/>
      <c r="D78" s="281"/>
      <c r="E78" s="281"/>
      <c r="F78" s="281"/>
      <c r="G78" s="281"/>
      <c r="H78" s="281"/>
      <c r="I78" s="282"/>
      <c r="J78" s="283"/>
      <c r="K78" s="284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280"/>
      <c r="D79" s="281"/>
      <c r="E79" s="281"/>
      <c r="F79" s="281"/>
      <c r="G79" s="281"/>
      <c r="H79" s="281"/>
      <c r="I79" s="282"/>
      <c r="J79" s="283"/>
      <c r="K79" s="284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280"/>
      <c r="D80" s="281"/>
      <c r="E80" s="281"/>
      <c r="F80" s="281"/>
      <c r="G80" s="281"/>
      <c r="H80" s="281"/>
      <c r="I80" s="282"/>
      <c r="J80" s="283"/>
      <c r="K80" s="284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285"/>
      <c r="D81" s="286"/>
      <c r="E81" s="286"/>
      <c r="F81" s="286"/>
      <c r="G81" s="286"/>
      <c r="H81" s="286"/>
      <c r="I81" s="287"/>
      <c r="J81" s="288"/>
      <c r="K81" s="289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56180</v>
      </c>
      <c r="O82" s="103"/>
    </row>
    <row r="83" spans="1:15" ht="18" customHeight="1">
      <c r="A83" s="27" t="s">
        <v>148</v>
      </c>
      <c r="B83" s="220" t="s">
        <v>78</v>
      </c>
      <c r="C83" s="270" t="s">
        <v>75</v>
      </c>
      <c r="D83" s="271"/>
      <c r="E83" s="271"/>
      <c r="F83" s="271"/>
      <c r="G83" s="271"/>
      <c r="H83" s="271"/>
      <c r="I83" s="271"/>
      <c r="J83" s="220" t="s">
        <v>57</v>
      </c>
      <c r="K83" s="220" t="s">
        <v>58</v>
      </c>
      <c r="L83" s="221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1"/>
      <c r="K84" s="231"/>
      <c r="L84" s="231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290" t="s">
        <v>186</v>
      </c>
      <c r="D85" s="273"/>
      <c r="E85" s="273"/>
      <c r="F85" s="273"/>
      <c r="G85" s="273"/>
      <c r="H85" s="273"/>
      <c r="I85" s="273"/>
      <c r="J85" s="222"/>
      <c r="K85" s="222">
        <v>1</v>
      </c>
      <c r="L85" s="234" t="s">
        <v>19</v>
      </c>
      <c r="M85" s="151"/>
      <c r="N85" s="235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273"/>
      <c r="D86" s="273"/>
      <c r="E86" s="273"/>
      <c r="F86" s="273"/>
      <c r="G86" s="273"/>
      <c r="H86" s="273"/>
      <c r="I86" s="273"/>
      <c r="J86" s="222"/>
      <c r="K86" s="222"/>
      <c r="L86" s="234" t="s">
        <v>19</v>
      </c>
      <c r="M86" s="151"/>
      <c r="N86" s="235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273"/>
      <c r="D87" s="273"/>
      <c r="E87" s="273"/>
      <c r="F87" s="273"/>
      <c r="G87" s="273"/>
      <c r="H87" s="273"/>
      <c r="I87" s="273"/>
      <c r="J87" s="222"/>
      <c r="K87" s="222"/>
      <c r="L87" s="234" t="s">
        <v>19</v>
      </c>
      <c r="M87" s="151"/>
      <c r="N87" s="235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274" t="s">
        <v>187</v>
      </c>
      <c r="D88" s="273"/>
      <c r="E88" s="273"/>
      <c r="F88" s="273"/>
      <c r="G88" s="273"/>
      <c r="H88" s="273"/>
      <c r="I88" s="273"/>
      <c r="J88" s="222"/>
      <c r="K88" s="222">
        <v>1</v>
      </c>
      <c r="L88" s="234" t="s">
        <v>19</v>
      </c>
      <c r="M88" s="151"/>
      <c r="N88" s="235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211149.5</v>
      </c>
      <c r="O90" s="120"/>
    </row>
    <row r="91" spans="1:15" ht="18" customHeight="1">
      <c r="A91" s="27" t="s">
        <v>148</v>
      </c>
      <c r="B91" s="220" t="s">
        <v>78</v>
      </c>
      <c r="C91" s="270" t="s">
        <v>75</v>
      </c>
      <c r="D91" s="271"/>
      <c r="E91" s="271"/>
      <c r="F91" s="271"/>
      <c r="G91" s="271"/>
      <c r="H91" s="271"/>
      <c r="I91" s="271"/>
      <c r="J91" s="272" t="s">
        <v>76</v>
      </c>
      <c r="K91" s="270"/>
      <c r="L91" s="221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1"/>
      <c r="K92" s="231"/>
      <c r="L92" s="231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275" t="s">
        <v>128</v>
      </c>
      <c r="D93" s="276"/>
      <c r="E93" s="276"/>
      <c r="F93" s="276"/>
      <c r="G93" s="276"/>
      <c r="H93" s="276"/>
      <c r="I93" s="277"/>
      <c r="J93" s="361">
        <f>N90</f>
        <v>211149.5</v>
      </c>
      <c r="K93" s="362"/>
      <c r="L93" s="121"/>
      <c r="M93" s="122">
        <v>0.08</v>
      </c>
      <c r="N93" s="205">
        <f>J93*M93</f>
        <v>16891.96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16891.96</v>
      </c>
      <c r="O94" s="125"/>
    </row>
    <row r="95" spans="1:15" ht="18" customHeight="1">
      <c r="A95" s="27" t="s">
        <v>148</v>
      </c>
      <c r="B95" s="220" t="s">
        <v>78</v>
      </c>
      <c r="C95" s="270" t="s">
        <v>75</v>
      </c>
      <c r="D95" s="271"/>
      <c r="E95" s="271"/>
      <c r="F95" s="271"/>
      <c r="G95" s="271"/>
      <c r="H95" s="271"/>
      <c r="I95" s="271"/>
      <c r="J95" s="220" t="s">
        <v>57</v>
      </c>
      <c r="K95" s="220" t="s">
        <v>58</v>
      </c>
      <c r="L95" s="221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1"/>
      <c r="K96" s="231"/>
      <c r="L96" s="231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275" t="s">
        <v>64</v>
      </c>
      <c r="D97" s="276"/>
      <c r="E97" s="276"/>
      <c r="F97" s="276"/>
      <c r="G97" s="276"/>
      <c r="H97" s="276"/>
      <c r="I97" s="277"/>
      <c r="J97" s="222">
        <v>0</v>
      </c>
      <c r="K97" s="222">
        <v>0</v>
      </c>
      <c r="L97" s="121" t="s">
        <v>19</v>
      </c>
      <c r="M97" s="126">
        <v>0</v>
      </c>
      <c r="N97" s="235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0" t="s">
        <v>78</v>
      </c>
      <c r="C99" s="272" t="s">
        <v>75</v>
      </c>
      <c r="D99" s="296"/>
      <c r="E99" s="296"/>
      <c r="F99" s="296"/>
      <c r="G99" s="270"/>
      <c r="H99" s="220" t="s">
        <v>132</v>
      </c>
      <c r="I99" s="220" t="s">
        <v>133</v>
      </c>
      <c r="J99" s="272" t="s">
        <v>57</v>
      </c>
      <c r="K99" s="270"/>
      <c r="L99" s="221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1"/>
      <c r="K100" s="231"/>
      <c r="L100" s="231"/>
      <c r="M100" s="95"/>
      <c r="N100" s="201"/>
      <c r="O100" s="96"/>
    </row>
    <row r="101" spans="1:15" ht="18" customHeight="1">
      <c r="A101" s="225" t="s">
        <v>67</v>
      </c>
      <c r="B101" s="40" t="s">
        <v>134</v>
      </c>
      <c r="C101" s="297" t="s">
        <v>173</v>
      </c>
      <c r="D101" s="298"/>
      <c r="E101" s="298"/>
      <c r="F101" s="298"/>
      <c r="G101" s="298"/>
      <c r="H101" s="63" t="s">
        <v>158</v>
      </c>
      <c r="I101" s="63" t="s">
        <v>159</v>
      </c>
      <c r="J101" s="299">
        <v>0</v>
      </c>
      <c r="K101" s="299"/>
      <c r="L101" s="81" t="s">
        <v>77</v>
      </c>
      <c r="M101" s="115">
        <v>0</v>
      </c>
      <c r="N101" s="241">
        <f>J101*M101</f>
        <v>0</v>
      </c>
      <c r="O101" s="116" t="s">
        <v>163</v>
      </c>
    </row>
    <row r="102" spans="1:15" ht="18" customHeight="1">
      <c r="A102" s="226" t="s">
        <v>136</v>
      </c>
      <c r="B102" s="34" t="s">
        <v>137</v>
      </c>
      <c r="C102" s="294" t="s">
        <v>135</v>
      </c>
      <c r="D102" s="294"/>
      <c r="E102" s="294"/>
      <c r="F102" s="294"/>
      <c r="G102" s="294"/>
      <c r="H102" s="58"/>
      <c r="I102" s="58"/>
      <c r="J102" s="295"/>
      <c r="K102" s="295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6" t="s">
        <v>138</v>
      </c>
      <c r="B103" s="34" t="s">
        <v>139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6" t="s">
        <v>140</v>
      </c>
      <c r="B104" s="34" t="s">
        <v>141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29"/>
      <c r="B105" s="41" t="s">
        <v>61</v>
      </c>
      <c r="C105" s="269" t="s">
        <v>142</v>
      </c>
      <c r="D105" s="269"/>
      <c r="E105" s="269"/>
      <c r="F105" s="269"/>
      <c r="G105" s="269"/>
      <c r="H105" s="269"/>
      <c r="I105" s="269"/>
      <c r="J105" s="269"/>
      <c r="K105" s="269"/>
      <c r="L105" s="269"/>
      <c r="M105" s="127">
        <v>0.03</v>
      </c>
      <c r="N105" s="239">
        <f>SUM(N101,N104)*M105</f>
        <v>0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0</v>
      </c>
      <c r="O106" s="125"/>
    </row>
    <row r="107" spans="1:15" ht="18" customHeight="1">
      <c r="A107" s="27" t="s">
        <v>148</v>
      </c>
      <c r="B107" s="220" t="s">
        <v>78</v>
      </c>
      <c r="C107" s="270" t="s">
        <v>75</v>
      </c>
      <c r="D107" s="271"/>
      <c r="E107" s="271"/>
      <c r="F107" s="271"/>
      <c r="G107" s="271"/>
      <c r="H107" s="271"/>
      <c r="I107" s="271"/>
      <c r="J107" s="272" t="s">
        <v>76</v>
      </c>
      <c r="K107" s="270"/>
      <c r="L107" s="221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1"/>
      <c r="K108" s="231"/>
      <c r="L108" s="231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291"/>
      <c r="D109" s="292"/>
      <c r="E109" s="292"/>
      <c r="F109" s="292"/>
      <c r="G109" s="292"/>
      <c r="H109" s="292"/>
      <c r="I109" s="293"/>
      <c r="J109" s="361">
        <f>SUM(N90,N94,N98,N106)</f>
        <v>228041.46</v>
      </c>
      <c r="K109" s="362"/>
      <c r="L109" s="121"/>
      <c r="M109" s="122">
        <v>0.06</v>
      </c>
      <c r="N109" s="205">
        <f>J109*M109</f>
        <v>13682.487599999999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241723.94759999998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8"/>
      <c r="O111" s="129"/>
    </row>
    <row r="112" spans="1:15" ht="18" customHeight="1"/>
    <row r="113" ht="18" customHeight="1"/>
  </sheetData>
  <mergeCells count="118">
    <mergeCell ref="A1:O1"/>
    <mergeCell ref="A2:B2"/>
    <mergeCell ref="C2:E2"/>
    <mergeCell ref="I2:J2"/>
    <mergeCell ref="L2:M2"/>
    <mergeCell ref="N2:O2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</mergeCells>
  <phoneticPr fontId="26" type="noConversion"/>
  <dataValidations count="2">
    <dataValidation type="list" allowBlank="1" showInputMessage="1" showErrorMessage="1" sqref="H65:H67 H37:H44 C37:C44 D10:D21 H101:I104 F19:F21 F13:F14 D39:D44 F39:F44">
      <formula1>#REF!</formula1>
    </dataValidation>
    <dataValidation type="list" allowBlank="1" showInputMessage="1" showErrorMessage="1" sqref="C3:E3">
      <formula1>"国内会议,国际会议"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12"/>
  <sheetViews>
    <sheetView topLeftCell="A57" workbookViewId="0">
      <selection activeCell="M66" sqref="M66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2" customWidth="1"/>
    <col min="11" max="11" width="5.3046875" style="232" customWidth="1"/>
    <col min="12" max="12" width="7.4609375" style="232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233" t="s">
        <v>78</v>
      </c>
      <c r="C8" s="350" t="s">
        <v>75</v>
      </c>
      <c r="D8" s="351"/>
      <c r="E8" s="351"/>
      <c r="F8" s="351"/>
      <c r="G8" s="351"/>
      <c r="H8" s="351"/>
      <c r="I8" s="351"/>
      <c r="J8" s="233" t="s">
        <v>149</v>
      </c>
      <c r="K8" s="233" t="s">
        <v>150</v>
      </c>
      <c r="L8" s="233" t="s">
        <v>151</v>
      </c>
      <c r="M8" s="233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4" t="s">
        <v>198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0">
        <v>63.5</v>
      </c>
      <c r="K10" s="149">
        <v>1</v>
      </c>
      <c r="L10" s="234" t="s">
        <v>79</v>
      </c>
      <c r="M10" s="151">
        <v>420</v>
      </c>
      <c r="N10" s="195">
        <f>J10*K10*M10</f>
        <v>26670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0">
        <v>67.5</v>
      </c>
      <c r="K11" s="149">
        <v>1</v>
      </c>
      <c r="L11" s="234" t="s">
        <v>79</v>
      </c>
      <c r="M11" s="151">
        <v>420</v>
      </c>
      <c r="N11" s="195">
        <f t="shared" ref="N11:N14" si="0">J11*K11*M11</f>
        <v>28350</v>
      </c>
      <c r="O11" s="163" t="s">
        <v>179</v>
      </c>
    </row>
    <row r="12" spans="1:17" ht="18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0">
        <v>55</v>
      </c>
      <c r="K12" s="149">
        <v>1</v>
      </c>
      <c r="L12" s="234" t="s">
        <v>79</v>
      </c>
      <c r="M12" s="151">
        <v>420</v>
      </c>
      <c r="N12" s="195">
        <f t="shared" si="0"/>
        <v>23100</v>
      </c>
      <c r="O12" s="163" t="s">
        <v>179</v>
      </c>
    </row>
    <row r="13" spans="1:17" ht="18" hidden="1" customHeight="1">
      <c r="A13" s="352"/>
      <c r="B13" s="345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0"/>
      <c r="K13" s="149"/>
      <c r="L13" s="234" t="s">
        <v>79</v>
      </c>
      <c r="M13" s="151"/>
      <c r="N13" s="235">
        <f t="shared" si="0"/>
        <v>0</v>
      </c>
      <c r="O13" s="163" t="s">
        <v>179</v>
      </c>
    </row>
    <row r="14" spans="1:17" ht="18" hidden="1" customHeight="1">
      <c r="A14" s="352"/>
      <c r="B14" s="345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4" t="s">
        <v>79</v>
      </c>
      <c r="M14" s="151"/>
      <c r="N14" s="235">
        <f t="shared" si="0"/>
        <v>0</v>
      </c>
      <c r="O14" s="163"/>
    </row>
    <row r="15" spans="1:17" ht="18" hidden="1" customHeight="1">
      <c r="A15" s="341" t="s">
        <v>9</v>
      </c>
      <c r="B15" s="345" t="s">
        <v>197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4" t="s">
        <v>79</v>
      </c>
      <c r="M15" s="151"/>
      <c r="N15" s="235">
        <f>J15*K15*M15</f>
        <v>0</v>
      </c>
      <c r="O15" s="163"/>
    </row>
    <row r="16" spans="1:17" ht="18" hidden="1" customHeight="1">
      <c r="A16" s="342"/>
      <c r="B16" s="345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4" t="s">
        <v>79</v>
      </c>
      <c r="M16" s="151"/>
      <c r="N16" s="235">
        <f t="shared" ref="N16" si="1">J16*K16*M16</f>
        <v>0</v>
      </c>
      <c r="O16" s="163"/>
    </row>
    <row r="17" spans="1:15" ht="18" hidden="1" customHeight="1">
      <c r="A17" s="343"/>
      <c r="B17" s="345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4" t="s">
        <v>79</v>
      </c>
      <c r="M17" s="151"/>
      <c r="N17" s="235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355" t="s">
        <v>82</v>
      </c>
      <c r="B20" s="35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355"/>
      <c r="B21" s="35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355" t="s">
        <v>85</v>
      </c>
      <c r="B22" s="15" t="s">
        <v>10</v>
      </c>
      <c r="C22" s="357"/>
      <c r="D22" s="357"/>
      <c r="E22" s="357"/>
      <c r="F22" s="357"/>
      <c r="G22" s="357"/>
      <c r="H22" s="357"/>
      <c r="I22" s="35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355"/>
      <c r="B23" s="15" t="s">
        <v>11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355"/>
      <c r="B24" s="15" t="s">
        <v>13</v>
      </c>
      <c r="C24" s="354"/>
      <c r="D24" s="354"/>
      <c r="E24" s="354"/>
      <c r="F24" s="354"/>
      <c r="G24" s="354"/>
      <c r="H24" s="354"/>
      <c r="I24" s="35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355"/>
      <c r="B25" s="15" t="s">
        <v>14</v>
      </c>
      <c r="C25" s="354" t="s">
        <v>105</v>
      </c>
      <c r="D25" s="354"/>
      <c r="E25" s="354"/>
      <c r="F25" s="354"/>
      <c r="G25" s="354"/>
      <c r="H25" s="354"/>
      <c r="I25" s="35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355"/>
      <c r="B26" s="16" t="s">
        <v>16</v>
      </c>
      <c r="C26" s="354" t="s">
        <v>17</v>
      </c>
      <c r="D26" s="354"/>
      <c r="E26" s="354"/>
      <c r="F26" s="354"/>
      <c r="G26" s="354"/>
      <c r="H26" s="354"/>
      <c r="I26" s="35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355"/>
      <c r="B27" s="16" t="s">
        <v>35</v>
      </c>
      <c r="C27" s="354" t="s">
        <v>106</v>
      </c>
      <c r="D27" s="354"/>
      <c r="E27" s="354"/>
      <c r="F27" s="354"/>
      <c r="G27" s="354"/>
      <c r="H27" s="354"/>
      <c r="I27" s="35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355" t="s">
        <v>86</v>
      </c>
      <c r="B28" s="15" t="s">
        <v>21</v>
      </c>
      <c r="C28" s="357" t="s">
        <v>104</v>
      </c>
      <c r="D28" s="357"/>
      <c r="E28" s="357"/>
      <c r="F28" s="357"/>
      <c r="G28" s="357"/>
      <c r="H28" s="357"/>
      <c r="I28" s="35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11</v>
      </c>
      <c r="C29" s="354" t="s">
        <v>12</v>
      </c>
      <c r="D29" s="354"/>
      <c r="E29" s="354"/>
      <c r="F29" s="354"/>
      <c r="G29" s="354"/>
      <c r="H29" s="354"/>
      <c r="I29" s="35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13</v>
      </c>
      <c r="C30" s="354"/>
      <c r="D30" s="354"/>
      <c r="E30" s="354"/>
      <c r="F30" s="354"/>
      <c r="G30" s="354"/>
      <c r="H30" s="354"/>
      <c r="I30" s="35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355"/>
      <c r="B31" s="15" t="s">
        <v>14</v>
      </c>
      <c r="C31" s="354" t="s">
        <v>107</v>
      </c>
      <c r="D31" s="354"/>
      <c r="E31" s="354"/>
      <c r="F31" s="354"/>
      <c r="G31" s="354"/>
      <c r="H31" s="354"/>
      <c r="I31" s="35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355"/>
      <c r="B32" s="16" t="s">
        <v>16</v>
      </c>
      <c r="C32" s="354" t="s">
        <v>17</v>
      </c>
      <c r="D32" s="354"/>
      <c r="E32" s="354"/>
      <c r="F32" s="354"/>
      <c r="G32" s="354"/>
      <c r="H32" s="354"/>
      <c r="I32" s="35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356"/>
      <c r="B33" s="17" t="s">
        <v>35</v>
      </c>
      <c r="C33" s="358" t="s">
        <v>106</v>
      </c>
      <c r="D33" s="358"/>
      <c r="E33" s="358"/>
      <c r="F33" s="358"/>
      <c r="G33" s="358"/>
      <c r="H33" s="358"/>
      <c r="I33" s="35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78120</v>
      </c>
      <c r="O34" s="91"/>
    </row>
    <row r="35" spans="1:15" ht="18" customHeight="1">
      <c r="A35" s="20" t="s">
        <v>148</v>
      </c>
      <c r="B35" s="230" t="s">
        <v>78</v>
      </c>
      <c r="C35" s="338" t="s">
        <v>75</v>
      </c>
      <c r="D35" s="339"/>
      <c r="E35" s="339"/>
      <c r="F35" s="339"/>
      <c r="G35" s="339"/>
      <c r="H35" s="339"/>
      <c r="I35" s="339"/>
      <c r="J35" s="230" t="s">
        <v>57</v>
      </c>
      <c r="K35" s="230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1"/>
      <c r="K36" s="231"/>
      <c r="L36" s="231"/>
      <c r="M36" s="95"/>
      <c r="N36" s="201"/>
      <c r="O36" s="96"/>
    </row>
    <row r="37" spans="1:15" ht="18" customHeight="1">
      <c r="A37" s="3" t="s">
        <v>25</v>
      </c>
      <c r="B37" s="227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6">
        <f>J37*K37*M37</f>
        <v>0</v>
      </c>
      <c r="O37" s="175" t="s">
        <v>190</v>
      </c>
    </row>
    <row r="38" spans="1:15" ht="18" customHeight="1">
      <c r="A38" s="22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3"/>
      <c r="K38" s="223">
        <v>1</v>
      </c>
      <c r="L38" s="82" t="s">
        <v>28</v>
      </c>
      <c r="M38" s="171"/>
      <c r="N38" s="238">
        <f t="shared" ref="N38:N43" si="4">J38*K38*M38</f>
        <v>0</v>
      </c>
      <c r="O38" s="99" t="s">
        <v>164</v>
      </c>
    </row>
    <row r="39" spans="1:15" ht="18" customHeight="1">
      <c r="A39" s="22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3"/>
      <c r="K39" s="223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3"/>
      <c r="K40" s="223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29" t="s">
        <v>30</v>
      </c>
      <c r="B41" s="22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3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29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2"/>
      <c r="K42" s="223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29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2"/>
      <c r="K43" s="223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29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2"/>
      <c r="K44" s="222"/>
      <c r="L44" s="234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0" t="s">
        <v>78</v>
      </c>
      <c r="C46" s="270" t="s">
        <v>75</v>
      </c>
      <c r="D46" s="271"/>
      <c r="E46" s="271"/>
      <c r="F46" s="271"/>
      <c r="G46" s="271"/>
      <c r="H46" s="271"/>
      <c r="I46" s="271"/>
      <c r="J46" s="220" t="s">
        <v>57</v>
      </c>
      <c r="K46" s="220" t="s">
        <v>23</v>
      </c>
      <c r="L46" s="221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315" t="s">
        <v>32</v>
      </c>
      <c r="B48" s="317" t="s">
        <v>114</v>
      </c>
      <c r="C48" s="319" t="s">
        <v>115</v>
      </c>
      <c r="D48" s="320"/>
      <c r="E48" s="320"/>
      <c r="F48" s="320"/>
      <c r="G48" s="320"/>
      <c r="H48" s="320"/>
      <c r="I48" s="321"/>
      <c r="J48" s="29">
        <v>22</v>
      </c>
      <c r="K48" s="30">
        <v>1</v>
      </c>
      <c r="L48" s="108" t="s">
        <v>152</v>
      </c>
      <c r="M48" s="109">
        <v>270</v>
      </c>
      <c r="N48" s="204">
        <f>J48*K48*M48</f>
        <v>5940</v>
      </c>
      <c r="O48" s="136"/>
    </row>
    <row r="49" spans="1:15" ht="18" customHeight="1">
      <c r="A49" s="315"/>
      <c r="B49" s="317"/>
      <c r="C49" s="322" t="s">
        <v>116</v>
      </c>
      <c r="D49" s="323"/>
      <c r="E49" s="323"/>
      <c r="F49" s="323"/>
      <c r="G49" s="323"/>
      <c r="H49" s="323"/>
      <c r="I49" s="324"/>
      <c r="J49" s="223">
        <v>25</v>
      </c>
      <c r="K49" s="223">
        <v>1</v>
      </c>
      <c r="L49" s="111" t="s">
        <v>152</v>
      </c>
      <c r="M49" s="83">
        <v>240</v>
      </c>
      <c r="N49" s="197">
        <f t="shared" ref="N49:N52" si="5">J49*K49*M49</f>
        <v>6000</v>
      </c>
      <c r="O49" s="134"/>
    </row>
    <row r="50" spans="1:15" ht="18" customHeight="1">
      <c r="A50" s="315"/>
      <c r="B50" s="317"/>
      <c r="C50" s="334" t="s">
        <v>230</v>
      </c>
      <c r="D50" s="323"/>
      <c r="E50" s="323"/>
      <c r="F50" s="323"/>
      <c r="G50" s="323"/>
      <c r="H50" s="323"/>
      <c r="I50" s="324"/>
      <c r="J50" s="223">
        <v>4</v>
      </c>
      <c r="K50" s="223">
        <v>1</v>
      </c>
      <c r="L50" s="111" t="s">
        <v>152</v>
      </c>
      <c r="M50" s="83">
        <v>270</v>
      </c>
      <c r="N50" s="197">
        <f t="shared" si="5"/>
        <v>1080</v>
      </c>
      <c r="O50" s="134"/>
    </row>
    <row r="51" spans="1:15" ht="18" customHeight="1">
      <c r="A51" s="315"/>
      <c r="B51" s="317"/>
      <c r="C51" s="334" t="s">
        <v>225</v>
      </c>
      <c r="D51" s="323"/>
      <c r="E51" s="323"/>
      <c r="F51" s="323"/>
      <c r="G51" s="323"/>
      <c r="H51" s="323"/>
      <c r="I51" s="324"/>
      <c r="J51" s="223">
        <v>6</v>
      </c>
      <c r="K51" s="223">
        <v>1</v>
      </c>
      <c r="L51" s="111" t="s">
        <v>152</v>
      </c>
      <c r="M51" s="83">
        <v>750</v>
      </c>
      <c r="N51" s="197">
        <f t="shared" si="5"/>
        <v>4500</v>
      </c>
      <c r="O51" s="135"/>
    </row>
    <row r="52" spans="1:15" ht="18" customHeight="1">
      <c r="A52" s="316"/>
      <c r="B52" s="318"/>
      <c r="C52" s="322" t="s">
        <v>116</v>
      </c>
      <c r="D52" s="323"/>
      <c r="E52" s="323"/>
      <c r="F52" s="323"/>
      <c r="G52" s="323"/>
      <c r="H52" s="323"/>
      <c r="I52" s="324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hidden="1" customHeight="1">
      <c r="A53" s="315" t="s">
        <v>36</v>
      </c>
      <c r="B53" s="328" t="s">
        <v>118</v>
      </c>
      <c r="C53" s="331" t="s">
        <v>188</v>
      </c>
      <c r="D53" s="332"/>
      <c r="E53" s="332"/>
      <c r="F53" s="332"/>
      <c r="G53" s="332"/>
      <c r="H53" s="332"/>
      <c r="I53" s="333"/>
      <c r="J53" s="29"/>
      <c r="K53" s="30"/>
      <c r="L53" s="113" t="s">
        <v>153</v>
      </c>
      <c r="M53" s="109"/>
      <c r="N53" s="237">
        <f>J53*K53*M53</f>
        <v>0</v>
      </c>
      <c r="O53" s="110"/>
    </row>
    <row r="54" spans="1:15" ht="18" hidden="1" customHeight="1">
      <c r="A54" s="315"/>
      <c r="B54" s="329"/>
      <c r="C54" s="334" t="s">
        <v>189</v>
      </c>
      <c r="D54" s="323"/>
      <c r="E54" s="323"/>
      <c r="F54" s="323"/>
      <c r="G54" s="323"/>
      <c r="H54" s="323"/>
      <c r="I54" s="324"/>
      <c r="J54" s="223"/>
      <c r="K54" s="223"/>
      <c r="L54" s="111" t="s">
        <v>153</v>
      </c>
      <c r="M54" s="83"/>
      <c r="N54" s="238">
        <f t="shared" ref="N54:N59" si="6">J54*K54*M54</f>
        <v>0</v>
      </c>
      <c r="O54" s="86"/>
    </row>
    <row r="55" spans="1:15" ht="18" hidden="1" customHeight="1">
      <c r="A55" s="315"/>
      <c r="B55" s="329"/>
      <c r="C55" s="322" t="s">
        <v>194</v>
      </c>
      <c r="D55" s="323"/>
      <c r="E55" s="323"/>
      <c r="F55" s="323"/>
      <c r="G55" s="323"/>
      <c r="H55" s="323"/>
      <c r="I55" s="324"/>
      <c r="J55" s="223"/>
      <c r="K55" s="223"/>
      <c r="L55" s="111" t="s">
        <v>153</v>
      </c>
      <c r="M55" s="83"/>
      <c r="N55" s="238">
        <f t="shared" si="6"/>
        <v>0</v>
      </c>
      <c r="O55" s="141"/>
    </row>
    <row r="56" spans="1:15" ht="18" hidden="1" customHeight="1">
      <c r="A56" s="315"/>
      <c r="B56" s="329"/>
      <c r="C56" s="322" t="s">
        <v>195</v>
      </c>
      <c r="D56" s="323"/>
      <c r="E56" s="323"/>
      <c r="F56" s="323"/>
      <c r="G56" s="323"/>
      <c r="H56" s="323"/>
      <c r="I56" s="324"/>
      <c r="J56" s="191"/>
      <c r="K56" s="30"/>
      <c r="L56" s="111" t="s">
        <v>153</v>
      </c>
      <c r="M56" s="109"/>
      <c r="N56" s="237">
        <f t="shared" si="6"/>
        <v>0</v>
      </c>
      <c r="O56" s="141"/>
    </row>
    <row r="57" spans="1:15" ht="18" customHeight="1">
      <c r="A57" s="315"/>
      <c r="B57" s="329"/>
      <c r="C57" s="360" t="s">
        <v>192</v>
      </c>
      <c r="D57" s="326"/>
      <c r="E57" s="326"/>
      <c r="F57" s="326"/>
      <c r="G57" s="326"/>
      <c r="H57" s="326"/>
      <c r="I57" s="327"/>
      <c r="J57" s="31">
        <v>3</v>
      </c>
      <c r="K57" s="25">
        <v>2</v>
      </c>
      <c r="L57" s="114" t="s">
        <v>153</v>
      </c>
      <c r="M57" s="100">
        <v>650</v>
      </c>
      <c r="N57" s="211">
        <f t="shared" si="6"/>
        <v>3900</v>
      </c>
      <c r="O57" s="86"/>
    </row>
    <row r="58" spans="1:15" ht="18" customHeight="1">
      <c r="A58" s="315"/>
      <c r="B58" s="329"/>
      <c r="C58" s="360" t="s">
        <v>193</v>
      </c>
      <c r="D58" s="326"/>
      <c r="E58" s="326"/>
      <c r="F58" s="326"/>
      <c r="G58" s="326"/>
      <c r="H58" s="326"/>
      <c r="I58" s="327"/>
      <c r="J58" s="31">
        <v>3</v>
      </c>
      <c r="K58" s="25">
        <v>1</v>
      </c>
      <c r="L58" s="114" t="s">
        <v>153</v>
      </c>
      <c r="M58" s="100">
        <v>650</v>
      </c>
      <c r="N58" s="211">
        <f t="shared" si="6"/>
        <v>1950</v>
      </c>
      <c r="O58" s="110"/>
    </row>
    <row r="59" spans="1:15" ht="18" customHeight="1">
      <c r="A59" s="316"/>
      <c r="B59" s="330"/>
      <c r="C59" s="360" t="s">
        <v>191</v>
      </c>
      <c r="D59" s="326"/>
      <c r="E59" s="326"/>
      <c r="F59" s="326"/>
      <c r="G59" s="326"/>
      <c r="H59" s="326"/>
      <c r="I59" s="327"/>
      <c r="J59" s="31"/>
      <c r="K59" s="25"/>
      <c r="L59" s="114" t="s">
        <v>153</v>
      </c>
      <c r="M59" s="100"/>
      <c r="N59" s="239">
        <f t="shared" si="6"/>
        <v>0</v>
      </c>
      <c r="O59" s="101"/>
    </row>
    <row r="60" spans="1:15" ht="18" customHeight="1">
      <c r="A60" s="315" t="s">
        <v>37</v>
      </c>
      <c r="B60" s="317" t="s">
        <v>119</v>
      </c>
      <c r="C60" s="319" t="s">
        <v>115</v>
      </c>
      <c r="D60" s="320"/>
      <c r="E60" s="320"/>
      <c r="F60" s="320"/>
      <c r="G60" s="320"/>
      <c r="H60" s="320"/>
      <c r="I60" s="321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315"/>
      <c r="B61" s="317"/>
      <c r="C61" s="322" t="s">
        <v>116</v>
      </c>
      <c r="D61" s="323"/>
      <c r="E61" s="323"/>
      <c r="F61" s="323"/>
      <c r="G61" s="323"/>
      <c r="H61" s="323"/>
      <c r="I61" s="324"/>
      <c r="J61" s="223"/>
      <c r="K61" s="223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315"/>
      <c r="B62" s="317"/>
      <c r="C62" s="322" t="s">
        <v>33</v>
      </c>
      <c r="D62" s="323"/>
      <c r="E62" s="323"/>
      <c r="F62" s="323"/>
      <c r="G62" s="323"/>
      <c r="H62" s="323"/>
      <c r="I62" s="324"/>
      <c r="J62" s="223"/>
      <c r="K62" s="223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315"/>
      <c r="B63" s="317"/>
      <c r="C63" s="322" t="s">
        <v>34</v>
      </c>
      <c r="D63" s="323"/>
      <c r="E63" s="323"/>
      <c r="F63" s="323"/>
      <c r="G63" s="323"/>
      <c r="H63" s="323"/>
      <c r="I63" s="324"/>
      <c r="J63" s="223"/>
      <c r="K63" s="223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316"/>
      <c r="B64" s="318"/>
      <c r="C64" s="325" t="s">
        <v>117</v>
      </c>
      <c r="D64" s="326"/>
      <c r="E64" s="326"/>
      <c r="F64" s="326"/>
      <c r="G64" s="326"/>
      <c r="H64" s="326"/>
      <c r="I64" s="32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06" t="s">
        <v>38</v>
      </c>
      <c r="B65" s="309" t="s">
        <v>120</v>
      </c>
      <c r="C65" s="312" t="s">
        <v>172</v>
      </c>
      <c r="D65" s="313"/>
      <c r="E65" s="313"/>
      <c r="F65" s="313"/>
      <c r="G65" s="313"/>
      <c r="H65" s="63" t="s">
        <v>157</v>
      </c>
      <c r="I65" s="11" t="s">
        <v>121</v>
      </c>
      <c r="J65" s="224">
        <v>20</v>
      </c>
      <c r="K65" s="224">
        <v>1</v>
      </c>
      <c r="L65" s="108" t="s">
        <v>154</v>
      </c>
      <c r="M65" s="253">
        <f>13099.1/20</f>
        <v>654.95500000000004</v>
      </c>
      <c r="N65" s="212">
        <f t="shared" si="7"/>
        <v>13099.1</v>
      </c>
      <c r="O65" s="116"/>
    </row>
    <row r="66" spans="1:15" ht="18" customHeight="1">
      <c r="A66" s="307"/>
      <c r="B66" s="310"/>
      <c r="C66" s="294" t="s">
        <v>162</v>
      </c>
      <c r="D66" s="294"/>
      <c r="E66" s="294"/>
      <c r="F66" s="294"/>
      <c r="G66" s="294"/>
      <c r="H66" s="63" t="s">
        <v>157</v>
      </c>
      <c r="I66" s="13" t="s">
        <v>121</v>
      </c>
      <c r="J66" s="223"/>
      <c r="K66" s="223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08"/>
      <c r="B67" s="311"/>
      <c r="C67" s="314" t="s">
        <v>162</v>
      </c>
      <c r="D67" s="314"/>
      <c r="E67" s="314"/>
      <c r="F67" s="314"/>
      <c r="G67" s="314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36469.1</v>
      </c>
      <c r="O68" s="103"/>
    </row>
    <row r="69" spans="1:15" ht="18" customHeight="1">
      <c r="A69" s="27" t="s">
        <v>148</v>
      </c>
      <c r="B69" s="220" t="s">
        <v>78</v>
      </c>
      <c r="C69" s="270" t="s">
        <v>75</v>
      </c>
      <c r="D69" s="271"/>
      <c r="E69" s="271"/>
      <c r="F69" s="271"/>
      <c r="G69" s="271"/>
      <c r="H69" s="271"/>
      <c r="I69" s="271"/>
      <c r="J69" s="272" t="s">
        <v>76</v>
      </c>
      <c r="K69" s="270"/>
      <c r="L69" s="221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7" t="s">
        <v>87</v>
      </c>
      <c r="C71" s="301" t="s">
        <v>122</v>
      </c>
      <c r="D71" s="302"/>
      <c r="E71" s="302"/>
      <c r="F71" s="302"/>
      <c r="G71" s="302"/>
      <c r="H71" s="302"/>
      <c r="I71" s="303"/>
      <c r="J71" s="304"/>
      <c r="K71" s="305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280" t="s">
        <v>123</v>
      </c>
      <c r="D72" s="281"/>
      <c r="E72" s="281"/>
      <c r="F72" s="281"/>
      <c r="G72" s="281"/>
      <c r="H72" s="281"/>
      <c r="I72" s="282"/>
      <c r="J72" s="283"/>
      <c r="K72" s="284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346" t="s">
        <v>42</v>
      </c>
      <c r="C73" s="300" t="s">
        <v>181</v>
      </c>
      <c r="D73" s="281"/>
      <c r="E73" s="281"/>
      <c r="F73" s="281"/>
      <c r="G73" s="281"/>
      <c r="H73" s="281"/>
      <c r="I73" s="282"/>
      <c r="J73" s="283">
        <v>101</v>
      </c>
      <c r="K73" s="284"/>
      <c r="L73" s="111" t="s">
        <v>28</v>
      </c>
      <c r="M73" s="83">
        <v>500</v>
      </c>
      <c r="N73" s="202">
        <f t="shared" si="8"/>
        <v>50500</v>
      </c>
      <c r="O73" s="86"/>
    </row>
    <row r="74" spans="1:15" ht="18" customHeight="1">
      <c r="A74" s="65" t="s">
        <v>46</v>
      </c>
      <c r="B74" s="310"/>
      <c r="C74" s="300" t="s">
        <v>182</v>
      </c>
      <c r="D74" s="281"/>
      <c r="E74" s="281"/>
      <c r="F74" s="281"/>
      <c r="G74" s="281"/>
      <c r="H74" s="281"/>
      <c r="I74" s="282"/>
      <c r="J74" s="283"/>
      <c r="K74" s="284"/>
      <c r="L74" s="111" t="s">
        <v>28</v>
      </c>
      <c r="M74" s="83"/>
      <c r="N74" s="236">
        <f t="shared" si="8"/>
        <v>0</v>
      </c>
      <c r="O74" s="86"/>
    </row>
    <row r="75" spans="1:15" ht="18" customHeight="1">
      <c r="A75" s="65" t="s">
        <v>47</v>
      </c>
      <c r="B75" s="310"/>
      <c r="C75" s="300" t="s">
        <v>183</v>
      </c>
      <c r="D75" s="281"/>
      <c r="E75" s="281"/>
      <c r="F75" s="281"/>
      <c r="G75" s="281"/>
      <c r="H75" s="281"/>
      <c r="I75" s="282"/>
      <c r="J75" s="283">
        <v>3</v>
      </c>
      <c r="K75" s="284"/>
      <c r="L75" s="111" t="s">
        <v>28</v>
      </c>
      <c r="M75" s="83">
        <v>1000</v>
      </c>
      <c r="N75" s="202">
        <f t="shared" si="8"/>
        <v>3000</v>
      </c>
      <c r="O75" s="86"/>
    </row>
    <row r="76" spans="1:15" ht="18" customHeight="1">
      <c r="A76" s="65" t="s">
        <v>48</v>
      </c>
      <c r="B76" s="347"/>
      <c r="C76" s="300" t="s">
        <v>185</v>
      </c>
      <c r="D76" s="281"/>
      <c r="E76" s="281"/>
      <c r="F76" s="281"/>
      <c r="G76" s="281"/>
      <c r="H76" s="281"/>
      <c r="I76" s="282"/>
      <c r="J76" s="283">
        <v>1</v>
      </c>
      <c r="K76" s="284"/>
      <c r="L76" s="170" t="s">
        <v>184</v>
      </c>
      <c r="M76" s="171">
        <f>N73*6%</f>
        <v>3030</v>
      </c>
      <c r="N76" s="202">
        <f t="shared" si="8"/>
        <v>3030</v>
      </c>
      <c r="O76" s="172"/>
    </row>
    <row r="77" spans="1:15" ht="18" customHeight="1">
      <c r="A77" s="65" t="s">
        <v>50</v>
      </c>
      <c r="B77" s="24" t="s">
        <v>49</v>
      </c>
      <c r="C77" s="280"/>
      <c r="D77" s="281"/>
      <c r="E77" s="281"/>
      <c r="F77" s="281"/>
      <c r="G77" s="281"/>
      <c r="H77" s="281"/>
      <c r="I77" s="282"/>
      <c r="J77" s="283"/>
      <c r="K77" s="284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280"/>
      <c r="D78" s="281"/>
      <c r="E78" s="281"/>
      <c r="F78" s="281"/>
      <c r="G78" s="281"/>
      <c r="H78" s="281"/>
      <c r="I78" s="282"/>
      <c r="J78" s="283"/>
      <c r="K78" s="284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280"/>
      <c r="D79" s="281"/>
      <c r="E79" s="281"/>
      <c r="F79" s="281"/>
      <c r="G79" s="281"/>
      <c r="H79" s="281"/>
      <c r="I79" s="282"/>
      <c r="J79" s="283"/>
      <c r="K79" s="284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280"/>
      <c r="D80" s="281"/>
      <c r="E80" s="281"/>
      <c r="F80" s="281"/>
      <c r="G80" s="281"/>
      <c r="H80" s="281"/>
      <c r="I80" s="282"/>
      <c r="J80" s="283"/>
      <c r="K80" s="284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285"/>
      <c r="D81" s="286"/>
      <c r="E81" s="286"/>
      <c r="F81" s="286"/>
      <c r="G81" s="286"/>
      <c r="H81" s="286"/>
      <c r="I81" s="287"/>
      <c r="J81" s="288"/>
      <c r="K81" s="289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56530</v>
      </c>
      <c r="O82" s="103"/>
    </row>
    <row r="83" spans="1:15" ht="18" customHeight="1">
      <c r="A83" s="27" t="s">
        <v>148</v>
      </c>
      <c r="B83" s="220" t="s">
        <v>78</v>
      </c>
      <c r="C83" s="270" t="s">
        <v>75</v>
      </c>
      <c r="D83" s="271"/>
      <c r="E83" s="271"/>
      <c r="F83" s="271"/>
      <c r="G83" s="271"/>
      <c r="H83" s="271"/>
      <c r="I83" s="271"/>
      <c r="J83" s="220" t="s">
        <v>57</v>
      </c>
      <c r="K83" s="220" t="s">
        <v>58</v>
      </c>
      <c r="L83" s="221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1"/>
      <c r="K84" s="231"/>
      <c r="L84" s="231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290" t="s">
        <v>186</v>
      </c>
      <c r="D85" s="273"/>
      <c r="E85" s="273"/>
      <c r="F85" s="273"/>
      <c r="G85" s="273"/>
      <c r="H85" s="273"/>
      <c r="I85" s="273"/>
      <c r="J85" s="222"/>
      <c r="K85" s="222">
        <v>1</v>
      </c>
      <c r="L85" s="234" t="s">
        <v>19</v>
      </c>
      <c r="M85" s="151"/>
      <c r="N85" s="235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273"/>
      <c r="D86" s="273"/>
      <c r="E86" s="273"/>
      <c r="F86" s="273"/>
      <c r="G86" s="273"/>
      <c r="H86" s="273"/>
      <c r="I86" s="273"/>
      <c r="J86" s="222"/>
      <c r="K86" s="222"/>
      <c r="L86" s="234" t="s">
        <v>19</v>
      </c>
      <c r="M86" s="151"/>
      <c r="N86" s="235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273"/>
      <c r="D87" s="273"/>
      <c r="E87" s="273"/>
      <c r="F87" s="273"/>
      <c r="G87" s="273"/>
      <c r="H87" s="273"/>
      <c r="I87" s="273"/>
      <c r="J87" s="222"/>
      <c r="K87" s="222"/>
      <c r="L87" s="234" t="s">
        <v>19</v>
      </c>
      <c r="M87" s="151"/>
      <c r="N87" s="235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274" t="s">
        <v>187</v>
      </c>
      <c r="D88" s="273"/>
      <c r="E88" s="273"/>
      <c r="F88" s="273"/>
      <c r="G88" s="273"/>
      <c r="H88" s="273"/>
      <c r="I88" s="273"/>
      <c r="J88" s="222"/>
      <c r="K88" s="222">
        <v>1</v>
      </c>
      <c r="L88" s="234" t="s">
        <v>19</v>
      </c>
      <c r="M88" s="151"/>
      <c r="N88" s="235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171119.1</v>
      </c>
      <c r="O90" s="120"/>
    </row>
    <row r="91" spans="1:15" ht="18" customHeight="1">
      <c r="A91" s="27" t="s">
        <v>148</v>
      </c>
      <c r="B91" s="220" t="s">
        <v>78</v>
      </c>
      <c r="C91" s="270" t="s">
        <v>75</v>
      </c>
      <c r="D91" s="271"/>
      <c r="E91" s="271"/>
      <c r="F91" s="271"/>
      <c r="G91" s="271"/>
      <c r="H91" s="271"/>
      <c r="I91" s="271"/>
      <c r="J91" s="272" t="s">
        <v>76</v>
      </c>
      <c r="K91" s="270"/>
      <c r="L91" s="221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1"/>
      <c r="K92" s="231"/>
      <c r="L92" s="231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275" t="s">
        <v>128</v>
      </c>
      <c r="D93" s="276"/>
      <c r="E93" s="276"/>
      <c r="F93" s="276"/>
      <c r="G93" s="276"/>
      <c r="H93" s="276"/>
      <c r="I93" s="277"/>
      <c r="J93" s="361">
        <f>N90</f>
        <v>171119.1</v>
      </c>
      <c r="K93" s="362"/>
      <c r="L93" s="121"/>
      <c r="M93" s="122">
        <v>0.08</v>
      </c>
      <c r="N93" s="205">
        <f>J93*M93</f>
        <v>13689.528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13689.528</v>
      </c>
      <c r="O94" s="125"/>
    </row>
    <row r="95" spans="1:15" ht="18" customHeight="1">
      <c r="A95" s="27" t="s">
        <v>148</v>
      </c>
      <c r="B95" s="220" t="s">
        <v>78</v>
      </c>
      <c r="C95" s="270" t="s">
        <v>75</v>
      </c>
      <c r="D95" s="271"/>
      <c r="E95" s="271"/>
      <c r="F95" s="271"/>
      <c r="G95" s="271"/>
      <c r="H95" s="271"/>
      <c r="I95" s="271"/>
      <c r="J95" s="220" t="s">
        <v>57</v>
      </c>
      <c r="K95" s="220" t="s">
        <v>58</v>
      </c>
      <c r="L95" s="221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1"/>
      <c r="K96" s="231"/>
      <c r="L96" s="231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275" t="s">
        <v>64</v>
      </c>
      <c r="D97" s="276"/>
      <c r="E97" s="276"/>
      <c r="F97" s="276"/>
      <c r="G97" s="276"/>
      <c r="H97" s="276"/>
      <c r="I97" s="277"/>
      <c r="J97" s="222">
        <v>0</v>
      </c>
      <c r="K97" s="222">
        <v>0</v>
      </c>
      <c r="L97" s="121" t="s">
        <v>19</v>
      </c>
      <c r="M97" s="126">
        <v>0</v>
      </c>
      <c r="N97" s="235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0" t="s">
        <v>78</v>
      </c>
      <c r="C99" s="272" t="s">
        <v>75</v>
      </c>
      <c r="D99" s="296"/>
      <c r="E99" s="296"/>
      <c r="F99" s="296"/>
      <c r="G99" s="270"/>
      <c r="H99" s="220" t="s">
        <v>132</v>
      </c>
      <c r="I99" s="220" t="s">
        <v>133</v>
      </c>
      <c r="J99" s="272" t="s">
        <v>57</v>
      </c>
      <c r="K99" s="270"/>
      <c r="L99" s="221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1"/>
      <c r="K100" s="231"/>
      <c r="L100" s="231"/>
      <c r="M100" s="95"/>
      <c r="N100" s="201"/>
      <c r="O100" s="96"/>
    </row>
    <row r="101" spans="1:15" ht="18" customHeight="1">
      <c r="A101" s="225" t="s">
        <v>67</v>
      </c>
      <c r="B101" s="40" t="s">
        <v>134</v>
      </c>
      <c r="C101" s="297" t="s">
        <v>173</v>
      </c>
      <c r="D101" s="298"/>
      <c r="E101" s="298"/>
      <c r="F101" s="298"/>
      <c r="G101" s="298"/>
      <c r="H101" s="63" t="s">
        <v>158</v>
      </c>
      <c r="I101" s="63" t="s">
        <v>159</v>
      </c>
      <c r="J101" s="299">
        <v>199</v>
      </c>
      <c r="K101" s="299"/>
      <c r="L101" s="81" t="s">
        <v>77</v>
      </c>
      <c r="M101" s="115">
        <f>189286/199</f>
        <v>951.1859296482412</v>
      </c>
      <c r="N101" s="241">
        <f>J101*M101</f>
        <v>189286</v>
      </c>
      <c r="O101" s="116" t="s">
        <v>163</v>
      </c>
    </row>
    <row r="102" spans="1:15" ht="18" customHeight="1">
      <c r="A102" s="226" t="s">
        <v>136</v>
      </c>
      <c r="B102" s="34" t="s">
        <v>137</v>
      </c>
      <c r="C102" s="294" t="s">
        <v>135</v>
      </c>
      <c r="D102" s="294"/>
      <c r="E102" s="294"/>
      <c r="F102" s="294"/>
      <c r="G102" s="294"/>
      <c r="H102" s="58"/>
      <c r="I102" s="58"/>
      <c r="J102" s="295"/>
      <c r="K102" s="295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6" t="s">
        <v>138</v>
      </c>
      <c r="B103" s="34" t="s">
        <v>139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6" t="s">
        <v>140</v>
      </c>
      <c r="B104" s="34" t="s">
        <v>141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29"/>
      <c r="B105" s="41" t="s">
        <v>61</v>
      </c>
      <c r="C105" s="269" t="s">
        <v>142</v>
      </c>
      <c r="D105" s="269"/>
      <c r="E105" s="269"/>
      <c r="F105" s="269"/>
      <c r="G105" s="269"/>
      <c r="H105" s="269"/>
      <c r="I105" s="269"/>
      <c r="J105" s="269"/>
      <c r="K105" s="269"/>
      <c r="L105" s="269"/>
      <c r="M105" s="127">
        <v>0.03</v>
      </c>
      <c r="N105" s="239">
        <f>SUM(N101,N104)*M105</f>
        <v>5678.58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194964.58</v>
      </c>
      <c r="O106" s="125"/>
    </row>
    <row r="107" spans="1:15" ht="18" customHeight="1">
      <c r="A107" s="27" t="s">
        <v>148</v>
      </c>
      <c r="B107" s="220" t="s">
        <v>78</v>
      </c>
      <c r="C107" s="270" t="s">
        <v>75</v>
      </c>
      <c r="D107" s="271"/>
      <c r="E107" s="271"/>
      <c r="F107" s="271"/>
      <c r="G107" s="271"/>
      <c r="H107" s="271"/>
      <c r="I107" s="271"/>
      <c r="J107" s="272" t="s">
        <v>76</v>
      </c>
      <c r="K107" s="270"/>
      <c r="L107" s="221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1"/>
      <c r="K108" s="231"/>
      <c r="L108" s="231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291"/>
      <c r="D109" s="292"/>
      <c r="E109" s="292"/>
      <c r="F109" s="292"/>
      <c r="G109" s="292"/>
      <c r="H109" s="292"/>
      <c r="I109" s="293"/>
      <c r="J109" s="361">
        <f>SUM(N90,N94,N98,N106)</f>
        <v>379773.20799999998</v>
      </c>
      <c r="K109" s="362"/>
      <c r="L109" s="121"/>
      <c r="M109" s="122">
        <v>0.06</v>
      </c>
      <c r="N109" s="205">
        <f>J109*M109</f>
        <v>22786.392479999999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402559.60047999996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8"/>
      <c r="O111" s="129"/>
    </row>
    <row r="112" spans="1:15" ht="18" customHeight="1"/>
  </sheetData>
  <mergeCells count="118">
    <mergeCell ref="A1:O1"/>
    <mergeCell ref="A2:B2"/>
    <mergeCell ref="C2:E2"/>
    <mergeCell ref="I2:J2"/>
    <mergeCell ref="L2:M2"/>
    <mergeCell ref="N2:O2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</mergeCells>
  <phoneticPr fontId="26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5:H67 H37:H44 C37:C44 D10:D21 H101:I104 F19:F21 F13:F14 D39:D44 F39:F44">
      <formula1>#REF!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11"/>
  <sheetViews>
    <sheetView topLeftCell="A46" workbookViewId="0">
      <selection activeCell="R60" sqref="R60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2" customWidth="1"/>
    <col min="11" max="11" width="5.3046875" style="232" customWidth="1"/>
    <col min="12" max="12" width="7.4609375" style="232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233" t="s">
        <v>78</v>
      </c>
      <c r="C8" s="350" t="s">
        <v>75</v>
      </c>
      <c r="D8" s="351"/>
      <c r="E8" s="351"/>
      <c r="F8" s="351"/>
      <c r="G8" s="351"/>
      <c r="H8" s="351"/>
      <c r="I8" s="351"/>
      <c r="J8" s="233" t="s">
        <v>149</v>
      </c>
      <c r="K8" s="233" t="s">
        <v>150</v>
      </c>
      <c r="L8" s="233" t="s">
        <v>151</v>
      </c>
      <c r="M8" s="233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4" t="s">
        <v>198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0">
        <v>37.5</v>
      </c>
      <c r="K10" s="149">
        <v>1</v>
      </c>
      <c r="L10" s="234" t="s">
        <v>79</v>
      </c>
      <c r="M10" s="151">
        <v>420</v>
      </c>
      <c r="N10" s="195">
        <f>J10*K10*M10</f>
        <v>15750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0">
        <v>42.5</v>
      </c>
      <c r="K11" s="149">
        <v>1</v>
      </c>
      <c r="L11" s="234" t="s">
        <v>79</v>
      </c>
      <c r="M11" s="151">
        <v>420</v>
      </c>
      <c r="N11" s="195">
        <f t="shared" ref="N11:N14" si="0">J11*K11*M11</f>
        <v>17850</v>
      </c>
      <c r="O11" s="163" t="s">
        <v>179</v>
      </c>
    </row>
    <row r="12" spans="1:17" ht="18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0">
        <v>33.5</v>
      </c>
      <c r="K12" s="149">
        <v>1</v>
      </c>
      <c r="L12" s="234" t="s">
        <v>79</v>
      </c>
      <c r="M12" s="151">
        <v>420</v>
      </c>
      <c r="N12" s="195">
        <f t="shared" si="0"/>
        <v>14070</v>
      </c>
      <c r="O12" s="163" t="s">
        <v>179</v>
      </c>
    </row>
    <row r="13" spans="1:17" ht="18" hidden="1" customHeight="1">
      <c r="A13" s="352"/>
      <c r="B13" s="345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0"/>
      <c r="K13" s="149"/>
      <c r="L13" s="234" t="s">
        <v>79</v>
      </c>
      <c r="M13" s="151"/>
      <c r="N13" s="235">
        <f t="shared" si="0"/>
        <v>0</v>
      </c>
      <c r="O13" s="163" t="s">
        <v>179</v>
      </c>
    </row>
    <row r="14" spans="1:17" ht="18" hidden="1" customHeight="1">
      <c r="A14" s="352"/>
      <c r="B14" s="345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4" t="s">
        <v>79</v>
      </c>
      <c r="M14" s="151"/>
      <c r="N14" s="235">
        <f t="shared" si="0"/>
        <v>0</v>
      </c>
      <c r="O14" s="163"/>
    </row>
    <row r="15" spans="1:17" ht="18" hidden="1" customHeight="1">
      <c r="A15" s="341" t="s">
        <v>9</v>
      </c>
      <c r="B15" s="345" t="s">
        <v>197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4" t="s">
        <v>79</v>
      </c>
      <c r="M15" s="151"/>
      <c r="N15" s="235">
        <f>J15*K15*M15</f>
        <v>0</v>
      </c>
      <c r="O15" s="163"/>
    </row>
    <row r="16" spans="1:17" ht="18" hidden="1" customHeight="1">
      <c r="A16" s="342"/>
      <c r="B16" s="345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4" t="s">
        <v>79</v>
      </c>
      <c r="M16" s="151"/>
      <c r="N16" s="235">
        <f t="shared" ref="N16" si="1">J16*K16*M16</f>
        <v>0</v>
      </c>
      <c r="O16" s="163"/>
    </row>
    <row r="17" spans="1:15" ht="18" hidden="1" customHeight="1">
      <c r="A17" s="343"/>
      <c r="B17" s="345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4" t="s">
        <v>79</v>
      </c>
      <c r="M17" s="151"/>
      <c r="N17" s="235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355" t="s">
        <v>82</v>
      </c>
      <c r="B20" s="35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355"/>
      <c r="B21" s="35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355" t="s">
        <v>85</v>
      </c>
      <c r="B22" s="15" t="s">
        <v>10</v>
      </c>
      <c r="C22" s="357"/>
      <c r="D22" s="357"/>
      <c r="E22" s="357"/>
      <c r="F22" s="357"/>
      <c r="G22" s="357"/>
      <c r="H22" s="357"/>
      <c r="I22" s="35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355"/>
      <c r="B23" s="15" t="s">
        <v>11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355"/>
      <c r="B24" s="15" t="s">
        <v>13</v>
      </c>
      <c r="C24" s="354"/>
      <c r="D24" s="354"/>
      <c r="E24" s="354"/>
      <c r="F24" s="354"/>
      <c r="G24" s="354"/>
      <c r="H24" s="354"/>
      <c r="I24" s="35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355"/>
      <c r="B25" s="15" t="s">
        <v>14</v>
      </c>
      <c r="C25" s="354" t="s">
        <v>105</v>
      </c>
      <c r="D25" s="354"/>
      <c r="E25" s="354"/>
      <c r="F25" s="354"/>
      <c r="G25" s="354"/>
      <c r="H25" s="354"/>
      <c r="I25" s="35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355"/>
      <c r="B26" s="16" t="s">
        <v>16</v>
      </c>
      <c r="C26" s="354" t="s">
        <v>17</v>
      </c>
      <c r="D26" s="354"/>
      <c r="E26" s="354"/>
      <c r="F26" s="354"/>
      <c r="G26" s="354"/>
      <c r="H26" s="354"/>
      <c r="I26" s="35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355"/>
      <c r="B27" s="16" t="s">
        <v>35</v>
      </c>
      <c r="C27" s="354" t="s">
        <v>106</v>
      </c>
      <c r="D27" s="354"/>
      <c r="E27" s="354"/>
      <c r="F27" s="354"/>
      <c r="G27" s="354"/>
      <c r="H27" s="354"/>
      <c r="I27" s="35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355" t="s">
        <v>86</v>
      </c>
      <c r="B28" s="15" t="s">
        <v>21</v>
      </c>
      <c r="C28" s="357" t="s">
        <v>104</v>
      </c>
      <c r="D28" s="357"/>
      <c r="E28" s="357"/>
      <c r="F28" s="357"/>
      <c r="G28" s="357"/>
      <c r="H28" s="357"/>
      <c r="I28" s="35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11</v>
      </c>
      <c r="C29" s="354" t="s">
        <v>12</v>
      </c>
      <c r="D29" s="354"/>
      <c r="E29" s="354"/>
      <c r="F29" s="354"/>
      <c r="G29" s="354"/>
      <c r="H29" s="354"/>
      <c r="I29" s="35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13</v>
      </c>
      <c r="C30" s="354"/>
      <c r="D30" s="354"/>
      <c r="E30" s="354"/>
      <c r="F30" s="354"/>
      <c r="G30" s="354"/>
      <c r="H30" s="354"/>
      <c r="I30" s="35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355"/>
      <c r="B31" s="15" t="s">
        <v>14</v>
      </c>
      <c r="C31" s="354" t="s">
        <v>107</v>
      </c>
      <c r="D31" s="354"/>
      <c r="E31" s="354"/>
      <c r="F31" s="354"/>
      <c r="G31" s="354"/>
      <c r="H31" s="354"/>
      <c r="I31" s="35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355"/>
      <c r="B32" s="16" t="s">
        <v>16</v>
      </c>
      <c r="C32" s="354" t="s">
        <v>17</v>
      </c>
      <c r="D32" s="354"/>
      <c r="E32" s="354"/>
      <c r="F32" s="354"/>
      <c r="G32" s="354"/>
      <c r="H32" s="354"/>
      <c r="I32" s="35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356"/>
      <c r="B33" s="17" t="s">
        <v>35</v>
      </c>
      <c r="C33" s="358" t="s">
        <v>106</v>
      </c>
      <c r="D33" s="358"/>
      <c r="E33" s="358"/>
      <c r="F33" s="358"/>
      <c r="G33" s="358"/>
      <c r="H33" s="358"/>
      <c r="I33" s="35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47670</v>
      </c>
      <c r="O34" s="91"/>
    </row>
    <row r="35" spans="1:15" ht="18" customHeight="1">
      <c r="A35" s="20" t="s">
        <v>148</v>
      </c>
      <c r="B35" s="230" t="s">
        <v>78</v>
      </c>
      <c r="C35" s="338" t="s">
        <v>75</v>
      </c>
      <c r="D35" s="339"/>
      <c r="E35" s="339"/>
      <c r="F35" s="339"/>
      <c r="G35" s="339"/>
      <c r="H35" s="339"/>
      <c r="I35" s="339"/>
      <c r="J35" s="230" t="s">
        <v>57</v>
      </c>
      <c r="K35" s="230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1"/>
      <c r="K36" s="231"/>
      <c r="L36" s="231"/>
      <c r="M36" s="95"/>
      <c r="N36" s="201"/>
      <c r="O36" s="96"/>
    </row>
    <row r="37" spans="1:15" ht="18" customHeight="1">
      <c r="A37" s="3" t="s">
        <v>25</v>
      </c>
      <c r="B37" s="227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6">
        <f>J37*K37*M37</f>
        <v>0</v>
      </c>
      <c r="O37" s="175" t="s">
        <v>190</v>
      </c>
    </row>
    <row r="38" spans="1:15" ht="18" customHeight="1">
      <c r="A38" s="22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3"/>
      <c r="K38" s="223">
        <v>1</v>
      </c>
      <c r="L38" s="82" t="s">
        <v>28</v>
      </c>
      <c r="M38" s="171"/>
      <c r="N38" s="238">
        <f t="shared" ref="N38:N43" si="4">J38*K38*M38</f>
        <v>0</v>
      </c>
      <c r="O38" s="99" t="s">
        <v>164</v>
      </c>
    </row>
    <row r="39" spans="1:15" ht="18" customHeight="1">
      <c r="A39" s="22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3"/>
      <c r="K39" s="223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3"/>
      <c r="K40" s="223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29" t="s">
        <v>30</v>
      </c>
      <c r="B41" s="22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3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29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2"/>
      <c r="K42" s="223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29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2"/>
      <c r="K43" s="223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29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2"/>
      <c r="K44" s="222"/>
      <c r="L44" s="234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0" t="s">
        <v>78</v>
      </c>
      <c r="C46" s="270" t="s">
        <v>75</v>
      </c>
      <c r="D46" s="271"/>
      <c r="E46" s="271"/>
      <c r="F46" s="271"/>
      <c r="G46" s="271"/>
      <c r="H46" s="271"/>
      <c r="I46" s="271"/>
      <c r="J46" s="220" t="s">
        <v>57</v>
      </c>
      <c r="K46" s="220" t="s">
        <v>23</v>
      </c>
      <c r="L46" s="221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315" t="s">
        <v>32</v>
      </c>
      <c r="B48" s="317" t="s">
        <v>114</v>
      </c>
      <c r="C48" s="319" t="s">
        <v>115</v>
      </c>
      <c r="D48" s="320"/>
      <c r="E48" s="320"/>
      <c r="F48" s="320"/>
      <c r="G48" s="320"/>
      <c r="H48" s="320"/>
      <c r="I48" s="321"/>
      <c r="J48" s="29">
        <v>7</v>
      </c>
      <c r="K48" s="30">
        <v>1</v>
      </c>
      <c r="L48" s="108" t="s">
        <v>152</v>
      </c>
      <c r="M48" s="109">
        <v>270</v>
      </c>
      <c r="N48" s="204">
        <f>J48*K48*M48</f>
        <v>1890</v>
      </c>
      <c r="O48" s="136"/>
    </row>
    <row r="49" spans="1:15" ht="18" customHeight="1">
      <c r="A49" s="315"/>
      <c r="B49" s="317"/>
      <c r="C49" s="322" t="s">
        <v>116</v>
      </c>
      <c r="D49" s="323"/>
      <c r="E49" s="323"/>
      <c r="F49" s="323"/>
      <c r="G49" s="323"/>
      <c r="H49" s="323"/>
      <c r="I49" s="324"/>
      <c r="J49" s="223">
        <v>29.5</v>
      </c>
      <c r="K49" s="223">
        <v>1</v>
      </c>
      <c r="L49" s="111" t="s">
        <v>152</v>
      </c>
      <c r="M49" s="83">
        <v>240</v>
      </c>
      <c r="N49" s="197">
        <f t="shared" ref="N49:N52" si="5">J49*K49*M49</f>
        <v>7080</v>
      </c>
      <c r="O49" s="134"/>
    </row>
    <row r="50" spans="1:15" ht="18" customHeight="1">
      <c r="A50" s="315"/>
      <c r="B50" s="317"/>
      <c r="C50" s="334" t="s">
        <v>229</v>
      </c>
      <c r="D50" s="323"/>
      <c r="E50" s="323"/>
      <c r="F50" s="323"/>
      <c r="G50" s="323"/>
      <c r="H50" s="323"/>
      <c r="I50" s="324"/>
      <c r="J50" s="223">
        <v>1</v>
      </c>
      <c r="K50" s="223">
        <v>1</v>
      </c>
      <c r="L50" s="111" t="s">
        <v>152</v>
      </c>
      <c r="M50" s="83">
        <v>270</v>
      </c>
      <c r="N50" s="197">
        <f t="shared" si="5"/>
        <v>270</v>
      </c>
      <c r="O50" s="134"/>
    </row>
    <row r="51" spans="1:15" ht="18" customHeight="1">
      <c r="A51" s="315"/>
      <c r="B51" s="317"/>
      <c r="C51" s="322" t="s">
        <v>34</v>
      </c>
      <c r="D51" s="323"/>
      <c r="E51" s="323"/>
      <c r="F51" s="323"/>
      <c r="G51" s="323"/>
      <c r="H51" s="323"/>
      <c r="I51" s="324"/>
      <c r="J51" s="223"/>
      <c r="K51" s="223"/>
      <c r="L51" s="111" t="s">
        <v>152</v>
      </c>
      <c r="M51" s="83"/>
      <c r="N51" s="197">
        <f t="shared" si="5"/>
        <v>0</v>
      </c>
      <c r="O51" s="135"/>
    </row>
    <row r="52" spans="1:15" ht="18" customHeight="1">
      <c r="A52" s="316"/>
      <c r="B52" s="318"/>
      <c r="C52" s="322" t="s">
        <v>116</v>
      </c>
      <c r="D52" s="323"/>
      <c r="E52" s="323"/>
      <c r="F52" s="323"/>
      <c r="G52" s="323"/>
      <c r="H52" s="323"/>
      <c r="I52" s="324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315" t="s">
        <v>36</v>
      </c>
      <c r="B53" s="328" t="s">
        <v>118</v>
      </c>
      <c r="C53" s="331" t="s">
        <v>188</v>
      </c>
      <c r="D53" s="332"/>
      <c r="E53" s="332"/>
      <c r="F53" s="332"/>
      <c r="G53" s="332"/>
      <c r="H53" s="332"/>
      <c r="I53" s="333"/>
      <c r="J53" s="29"/>
      <c r="K53" s="30"/>
      <c r="L53" s="113" t="s">
        <v>153</v>
      </c>
      <c r="M53" s="109"/>
      <c r="N53" s="237">
        <f>J53*K53*M53</f>
        <v>0</v>
      </c>
      <c r="O53" s="110"/>
    </row>
    <row r="54" spans="1:15" ht="18" customHeight="1">
      <c r="A54" s="315"/>
      <c r="B54" s="329"/>
      <c r="C54" s="334" t="s">
        <v>189</v>
      </c>
      <c r="D54" s="323"/>
      <c r="E54" s="323"/>
      <c r="F54" s="323"/>
      <c r="G54" s="323"/>
      <c r="H54" s="323"/>
      <c r="I54" s="324"/>
      <c r="J54" s="223"/>
      <c r="K54" s="223"/>
      <c r="L54" s="111" t="s">
        <v>153</v>
      </c>
      <c r="M54" s="83"/>
      <c r="N54" s="238">
        <f t="shared" ref="N54:N59" si="6">J54*K54*M54</f>
        <v>0</v>
      </c>
      <c r="O54" s="86"/>
    </row>
    <row r="55" spans="1:15" ht="18" customHeight="1">
      <c r="A55" s="315"/>
      <c r="B55" s="329"/>
      <c r="C55" s="322" t="s">
        <v>194</v>
      </c>
      <c r="D55" s="323"/>
      <c r="E55" s="323"/>
      <c r="F55" s="323"/>
      <c r="G55" s="323"/>
      <c r="H55" s="323"/>
      <c r="I55" s="324"/>
      <c r="J55" s="223"/>
      <c r="K55" s="223"/>
      <c r="L55" s="111" t="s">
        <v>153</v>
      </c>
      <c r="M55" s="83"/>
      <c r="N55" s="238">
        <f t="shared" si="6"/>
        <v>0</v>
      </c>
      <c r="O55" s="141"/>
    </row>
    <row r="56" spans="1:15" ht="18" customHeight="1">
      <c r="A56" s="315"/>
      <c r="B56" s="329"/>
      <c r="C56" s="322" t="s">
        <v>195</v>
      </c>
      <c r="D56" s="323"/>
      <c r="E56" s="323"/>
      <c r="F56" s="323"/>
      <c r="G56" s="323"/>
      <c r="H56" s="323"/>
      <c r="I56" s="324"/>
      <c r="J56" s="191"/>
      <c r="K56" s="30"/>
      <c r="L56" s="111" t="s">
        <v>153</v>
      </c>
      <c r="M56" s="109"/>
      <c r="N56" s="237">
        <f t="shared" si="6"/>
        <v>0</v>
      </c>
      <c r="O56" s="141"/>
    </row>
    <row r="57" spans="1:15" ht="18" customHeight="1">
      <c r="A57" s="315"/>
      <c r="B57" s="329"/>
      <c r="C57" s="360" t="s">
        <v>192</v>
      </c>
      <c r="D57" s="326"/>
      <c r="E57" s="326"/>
      <c r="F57" s="326"/>
      <c r="G57" s="326"/>
      <c r="H57" s="326"/>
      <c r="I57" s="327"/>
      <c r="J57" s="223">
        <v>2</v>
      </c>
      <c r="K57" s="223">
        <v>2</v>
      </c>
      <c r="L57" s="114" t="s">
        <v>153</v>
      </c>
      <c r="M57" s="100">
        <v>650</v>
      </c>
      <c r="N57" s="239">
        <f t="shared" si="6"/>
        <v>2600</v>
      </c>
      <c r="O57" s="86"/>
    </row>
    <row r="58" spans="1:15" ht="18" customHeight="1">
      <c r="A58" s="315"/>
      <c r="B58" s="329"/>
      <c r="C58" s="360" t="s">
        <v>193</v>
      </c>
      <c r="D58" s="326"/>
      <c r="E58" s="326"/>
      <c r="F58" s="326"/>
      <c r="G58" s="326"/>
      <c r="H58" s="326"/>
      <c r="I58" s="327"/>
      <c r="J58" s="191">
        <v>2</v>
      </c>
      <c r="K58" s="30">
        <v>1</v>
      </c>
      <c r="L58" s="114" t="s">
        <v>153</v>
      </c>
      <c r="M58" s="100">
        <v>650</v>
      </c>
      <c r="N58" s="239">
        <f t="shared" si="6"/>
        <v>1300</v>
      </c>
      <c r="O58" s="110"/>
    </row>
    <row r="59" spans="1:15" ht="18" customHeight="1">
      <c r="A59" s="316"/>
      <c r="B59" s="330"/>
      <c r="C59" s="360" t="s">
        <v>191</v>
      </c>
      <c r="D59" s="326"/>
      <c r="E59" s="326"/>
      <c r="F59" s="326"/>
      <c r="G59" s="326"/>
      <c r="H59" s="326"/>
      <c r="I59" s="327"/>
      <c r="J59" s="31">
        <v>1</v>
      </c>
      <c r="K59" s="25">
        <v>1</v>
      </c>
      <c r="L59" s="114" t="s">
        <v>153</v>
      </c>
      <c r="M59" s="100">
        <v>650</v>
      </c>
      <c r="N59" s="239">
        <f t="shared" si="6"/>
        <v>650</v>
      </c>
      <c r="O59" s="101"/>
    </row>
    <row r="60" spans="1:15" ht="18" customHeight="1">
      <c r="A60" s="315" t="s">
        <v>37</v>
      </c>
      <c r="B60" s="317" t="s">
        <v>119</v>
      </c>
      <c r="C60" s="319" t="s">
        <v>115</v>
      </c>
      <c r="D60" s="320"/>
      <c r="E60" s="320"/>
      <c r="F60" s="320"/>
      <c r="G60" s="320"/>
      <c r="H60" s="320"/>
      <c r="I60" s="321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315"/>
      <c r="B61" s="317"/>
      <c r="C61" s="322" t="s">
        <v>116</v>
      </c>
      <c r="D61" s="323"/>
      <c r="E61" s="323"/>
      <c r="F61" s="323"/>
      <c r="G61" s="323"/>
      <c r="H61" s="323"/>
      <c r="I61" s="324"/>
      <c r="J61" s="223"/>
      <c r="K61" s="223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315"/>
      <c r="B62" s="317"/>
      <c r="C62" s="322" t="s">
        <v>33</v>
      </c>
      <c r="D62" s="323"/>
      <c r="E62" s="323"/>
      <c r="F62" s="323"/>
      <c r="G62" s="323"/>
      <c r="H62" s="323"/>
      <c r="I62" s="324"/>
      <c r="J62" s="223"/>
      <c r="K62" s="223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315"/>
      <c r="B63" s="317"/>
      <c r="C63" s="322" t="s">
        <v>34</v>
      </c>
      <c r="D63" s="323"/>
      <c r="E63" s="323"/>
      <c r="F63" s="323"/>
      <c r="G63" s="323"/>
      <c r="H63" s="323"/>
      <c r="I63" s="324"/>
      <c r="J63" s="223"/>
      <c r="K63" s="223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316"/>
      <c r="B64" s="318"/>
      <c r="C64" s="325" t="s">
        <v>117</v>
      </c>
      <c r="D64" s="326"/>
      <c r="E64" s="326"/>
      <c r="F64" s="326"/>
      <c r="G64" s="326"/>
      <c r="H64" s="326"/>
      <c r="I64" s="32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06" t="s">
        <v>38</v>
      </c>
      <c r="B65" s="309" t="s">
        <v>120</v>
      </c>
      <c r="C65" s="312" t="s">
        <v>172</v>
      </c>
      <c r="D65" s="313"/>
      <c r="E65" s="313"/>
      <c r="F65" s="313"/>
      <c r="G65" s="313"/>
      <c r="H65" s="63" t="s">
        <v>157</v>
      </c>
      <c r="I65" s="11" t="s">
        <v>121</v>
      </c>
      <c r="J65" s="224">
        <v>51</v>
      </c>
      <c r="K65" s="224">
        <v>1</v>
      </c>
      <c r="L65" s="108" t="s">
        <v>154</v>
      </c>
      <c r="M65" s="253">
        <f>26190.63/51</f>
        <v>513.54176470588243</v>
      </c>
      <c r="N65" s="212">
        <f t="shared" si="7"/>
        <v>26190.630000000005</v>
      </c>
      <c r="O65" s="116"/>
    </row>
    <row r="66" spans="1:15" ht="18" customHeight="1">
      <c r="A66" s="307"/>
      <c r="B66" s="310"/>
      <c r="C66" s="294" t="s">
        <v>162</v>
      </c>
      <c r="D66" s="294"/>
      <c r="E66" s="294"/>
      <c r="F66" s="294"/>
      <c r="G66" s="294"/>
      <c r="H66" s="63" t="s">
        <v>157</v>
      </c>
      <c r="I66" s="13" t="s">
        <v>121</v>
      </c>
      <c r="J66" s="223"/>
      <c r="K66" s="223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08"/>
      <c r="B67" s="311"/>
      <c r="C67" s="314" t="s">
        <v>162</v>
      </c>
      <c r="D67" s="314"/>
      <c r="E67" s="314"/>
      <c r="F67" s="314"/>
      <c r="G67" s="314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39980.630000000005</v>
      </c>
      <c r="O68" s="103"/>
    </row>
    <row r="69" spans="1:15" ht="18" customHeight="1">
      <c r="A69" s="27" t="s">
        <v>148</v>
      </c>
      <c r="B69" s="220" t="s">
        <v>78</v>
      </c>
      <c r="C69" s="270" t="s">
        <v>75</v>
      </c>
      <c r="D69" s="271"/>
      <c r="E69" s="271"/>
      <c r="F69" s="271"/>
      <c r="G69" s="271"/>
      <c r="H69" s="271"/>
      <c r="I69" s="271"/>
      <c r="J69" s="272" t="s">
        <v>76</v>
      </c>
      <c r="K69" s="270"/>
      <c r="L69" s="221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7" t="s">
        <v>87</v>
      </c>
      <c r="C71" s="301" t="s">
        <v>122</v>
      </c>
      <c r="D71" s="302"/>
      <c r="E71" s="302"/>
      <c r="F71" s="302"/>
      <c r="G71" s="302"/>
      <c r="H71" s="302"/>
      <c r="I71" s="303"/>
      <c r="J71" s="304"/>
      <c r="K71" s="305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280" t="s">
        <v>123</v>
      </c>
      <c r="D72" s="281"/>
      <c r="E72" s="281"/>
      <c r="F72" s="281"/>
      <c r="G72" s="281"/>
      <c r="H72" s="281"/>
      <c r="I72" s="282"/>
      <c r="J72" s="283"/>
      <c r="K72" s="284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346" t="s">
        <v>42</v>
      </c>
      <c r="C73" s="300" t="s">
        <v>181</v>
      </c>
      <c r="D73" s="281"/>
      <c r="E73" s="281"/>
      <c r="F73" s="281"/>
      <c r="G73" s="281"/>
      <c r="H73" s="281"/>
      <c r="I73" s="282"/>
      <c r="J73" s="283"/>
      <c r="K73" s="284"/>
      <c r="L73" s="111" t="s">
        <v>28</v>
      </c>
      <c r="M73" s="83"/>
      <c r="N73" s="236">
        <f t="shared" si="8"/>
        <v>0</v>
      </c>
      <c r="O73" s="86"/>
    </row>
    <row r="74" spans="1:15" ht="18" customHeight="1">
      <c r="A74" s="65" t="s">
        <v>46</v>
      </c>
      <c r="B74" s="310"/>
      <c r="C74" s="300" t="s">
        <v>182</v>
      </c>
      <c r="D74" s="281"/>
      <c r="E74" s="281"/>
      <c r="F74" s="281"/>
      <c r="G74" s="281"/>
      <c r="H74" s="281"/>
      <c r="I74" s="282"/>
      <c r="J74" s="283">
        <v>54</v>
      </c>
      <c r="K74" s="284"/>
      <c r="L74" s="111" t="s">
        <v>28</v>
      </c>
      <c r="M74" s="83">
        <v>800</v>
      </c>
      <c r="N74" s="202">
        <f t="shared" si="8"/>
        <v>43200</v>
      </c>
      <c r="O74" s="86"/>
    </row>
    <row r="75" spans="1:15" ht="18" customHeight="1">
      <c r="A75" s="65" t="s">
        <v>47</v>
      </c>
      <c r="B75" s="310"/>
      <c r="C75" s="300" t="s">
        <v>183</v>
      </c>
      <c r="D75" s="281"/>
      <c r="E75" s="281"/>
      <c r="F75" s="281"/>
      <c r="G75" s="281"/>
      <c r="H75" s="281"/>
      <c r="I75" s="282"/>
      <c r="J75" s="283"/>
      <c r="K75" s="284"/>
      <c r="L75" s="111" t="s">
        <v>28</v>
      </c>
      <c r="M75" s="83"/>
      <c r="N75" s="202">
        <f t="shared" si="8"/>
        <v>0</v>
      </c>
      <c r="O75" s="86"/>
    </row>
    <row r="76" spans="1:15" ht="18" customHeight="1">
      <c r="A76" s="65" t="s">
        <v>48</v>
      </c>
      <c r="B76" s="347"/>
      <c r="C76" s="300" t="s">
        <v>185</v>
      </c>
      <c r="D76" s="281"/>
      <c r="E76" s="281"/>
      <c r="F76" s="281"/>
      <c r="G76" s="281"/>
      <c r="H76" s="281"/>
      <c r="I76" s="282"/>
      <c r="J76" s="283">
        <v>1</v>
      </c>
      <c r="K76" s="284"/>
      <c r="L76" s="170" t="s">
        <v>184</v>
      </c>
      <c r="M76" s="171">
        <f>(N74)*6%</f>
        <v>2592</v>
      </c>
      <c r="N76" s="202">
        <f t="shared" si="8"/>
        <v>2592</v>
      </c>
      <c r="O76" s="172"/>
    </row>
    <row r="77" spans="1:15" ht="18" customHeight="1">
      <c r="A77" s="65" t="s">
        <v>50</v>
      </c>
      <c r="B77" s="24" t="s">
        <v>49</v>
      </c>
      <c r="C77" s="280"/>
      <c r="D77" s="281"/>
      <c r="E77" s="281"/>
      <c r="F77" s="281"/>
      <c r="G77" s="281"/>
      <c r="H77" s="281"/>
      <c r="I77" s="282"/>
      <c r="J77" s="283"/>
      <c r="K77" s="284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280"/>
      <c r="D78" s="281"/>
      <c r="E78" s="281"/>
      <c r="F78" s="281"/>
      <c r="G78" s="281"/>
      <c r="H78" s="281"/>
      <c r="I78" s="282"/>
      <c r="J78" s="283"/>
      <c r="K78" s="284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280"/>
      <c r="D79" s="281"/>
      <c r="E79" s="281"/>
      <c r="F79" s="281"/>
      <c r="G79" s="281"/>
      <c r="H79" s="281"/>
      <c r="I79" s="282"/>
      <c r="J79" s="283"/>
      <c r="K79" s="284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280"/>
      <c r="D80" s="281"/>
      <c r="E80" s="281"/>
      <c r="F80" s="281"/>
      <c r="G80" s="281"/>
      <c r="H80" s="281"/>
      <c r="I80" s="282"/>
      <c r="J80" s="283"/>
      <c r="K80" s="284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285"/>
      <c r="D81" s="286"/>
      <c r="E81" s="286"/>
      <c r="F81" s="286"/>
      <c r="G81" s="286"/>
      <c r="H81" s="286"/>
      <c r="I81" s="287"/>
      <c r="J81" s="288"/>
      <c r="K81" s="289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45792</v>
      </c>
      <c r="O82" s="103"/>
    </row>
    <row r="83" spans="1:15" ht="18" customHeight="1">
      <c r="A83" s="27" t="s">
        <v>148</v>
      </c>
      <c r="B83" s="220" t="s">
        <v>78</v>
      </c>
      <c r="C83" s="270" t="s">
        <v>75</v>
      </c>
      <c r="D83" s="271"/>
      <c r="E83" s="271"/>
      <c r="F83" s="271"/>
      <c r="G83" s="271"/>
      <c r="H83" s="271"/>
      <c r="I83" s="271"/>
      <c r="J83" s="220" t="s">
        <v>57</v>
      </c>
      <c r="K83" s="220" t="s">
        <v>58</v>
      </c>
      <c r="L83" s="221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1"/>
      <c r="K84" s="231"/>
      <c r="L84" s="231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290" t="s">
        <v>186</v>
      </c>
      <c r="D85" s="273"/>
      <c r="E85" s="273"/>
      <c r="F85" s="273"/>
      <c r="G85" s="273"/>
      <c r="H85" s="273"/>
      <c r="I85" s="273"/>
      <c r="J85" s="222"/>
      <c r="K85" s="222">
        <v>1</v>
      </c>
      <c r="L85" s="234" t="s">
        <v>19</v>
      </c>
      <c r="M85" s="151"/>
      <c r="N85" s="235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273"/>
      <c r="D86" s="273"/>
      <c r="E86" s="273"/>
      <c r="F86" s="273"/>
      <c r="G86" s="273"/>
      <c r="H86" s="273"/>
      <c r="I86" s="273"/>
      <c r="J86" s="222"/>
      <c r="K86" s="222"/>
      <c r="L86" s="234" t="s">
        <v>19</v>
      </c>
      <c r="M86" s="151"/>
      <c r="N86" s="235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273"/>
      <c r="D87" s="273"/>
      <c r="E87" s="273"/>
      <c r="F87" s="273"/>
      <c r="G87" s="273"/>
      <c r="H87" s="273"/>
      <c r="I87" s="273"/>
      <c r="J87" s="222"/>
      <c r="K87" s="222"/>
      <c r="L87" s="234" t="s">
        <v>19</v>
      </c>
      <c r="M87" s="151"/>
      <c r="N87" s="235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274" t="s">
        <v>187</v>
      </c>
      <c r="D88" s="273"/>
      <c r="E88" s="273"/>
      <c r="F88" s="273"/>
      <c r="G88" s="273"/>
      <c r="H88" s="273"/>
      <c r="I88" s="273"/>
      <c r="J88" s="222"/>
      <c r="K88" s="222">
        <v>1</v>
      </c>
      <c r="L88" s="234" t="s">
        <v>19</v>
      </c>
      <c r="M88" s="151"/>
      <c r="N88" s="235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133442.63</v>
      </c>
      <c r="O90" s="120"/>
    </row>
    <row r="91" spans="1:15" ht="18" customHeight="1">
      <c r="A91" s="27" t="s">
        <v>148</v>
      </c>
      <c r="B91" s="220" t="s">
        <v>78</v>
      </c>
      <c r="C91" s="270" t="s">
        <v>75</v>
      </c>
      <c r="D91" s="271"/>
      <c r="E91" s="271"/>
      <c r="F91" s="271"/>
      <c r="G91" s="271"/>
      <c r="H91" s="271"/>
      <c r="I91" s="271"/>
      <c r="J91" s="272" t="s">
        <v>76</v>
      </c>
      <c r="K91" s="270"/>
      <c r="L91" s="221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1"/>
      <c r="K92" s="231"/>
      <c r="L92" s="231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275" t="s">
        <v>128</v>
      </c>
      <c r="D93" s="276"/>
      <c r="E93" s="276"/>
      <c r="F93" s="276"/>
      <c r="G93" s="276"/>
      <c r="H93" s="276"/>
      <c r="I93" s="277"/>
      <c r="J93" s="361">
        <f>N90</f>
        <v>133442.63</v>
      </c>
      <c r="K93" s="362"/>
      <c r="L93" s="121"/>
      <c r="M93" s="122">
        <v>0.08</v>
      </c>
      <c r="N93" s="205">
        <f>J93*M93</f>
        <v>10675.410400000001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10675.410400000001</v>
      </c>
      <c r="O94" s="125"/>
    </row>
    <row r="95" spans="1:15" ht="18" customHeight="1">
      <c r="A95" s="27" t="s">
        <v>148</v>
      </c>
      <c r="B95" s="220" t="s">
        <v>78</v>
      </c>
      <c r="C95" s="270" t="s">
        <v>75</v>
      </c>
      <c r="D95" s="271"/>
      <c r="E95" s="271"/>
      <c r="F95" s="271"/>
      <c r="G95" s="271"/>
      <c r="H95" s="271"/>
      <c r="I95" s="271"/>
      <c r="J95" s="220" t="s">
        <v>57</v>
      </c>
      <c r="K95" s="220" t="s">
        <v>58</v>
      </c>
      <c r="L95" s="221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1"/>
      <c r="K96" s="231"/>
      <c r="L96" s="231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275" t="s">
        <v>64</v>
      </c>
      <c r="D97" s="276"/>
      <c r="E97" s="276"/>
      <c r="F97" s="276"/>
      <c r="G97" s="276"/>
      <c r="H97" s="276"/>
      <c r="I97" s="277"/>
      <c r="J97" s="222">
        <v>0</v>
      </c>
      <c r="K97" s="222">
        <v>0</v>
      </c>
      <c r="L97" s="121" t="s">
        <v>19</v>
      </c>
      <c r="M97" s="126">
        <v>0</v>
      </c>
      <c r="N97" s="235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0" t="s">
        <v>78</v>
      </c>
      <c r="C99" s="272" t="s">
        <v>75</v>
      </c>
      <c r="D99" s="296"/>
      <c r="E99" s="296"/>
      <c r="F99" s="296"/>
      <c r="G99" s="270"/>
      <c r="H99" s="220" t="s">
        <v>132</v>
      </c>
      <c r="I99" s="220" t="s">
        <v>133</v>
      </c>
      <c r="J99" s="272" t="s">
        <v>57</v>
      </c>
      <c r="K99" s="270"/>
      <c r="L99" s="221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1"/>
      <c r="K100" s="231"/>
      <c r="L100" s="231"/>
      <c r="M100" s="95"/>
      <c r="N100" s="201"/>
      <c r="O100" s="96"/>
    </row>
    <row r="101" spans="1:15" ht="18" customHeight="1">
      <c r="A101" s="225" t="s">
        <v>67</v>
      </c>
      <c r="B101" s="40" t="s">
        <v>134</v>
      </c>
      <c r="C101" s="297" t="s">
        <v>173</v>
      </c>
      <c r="D101" s="298"/>
      <c r="E101" s="298"/>
      <c r="F101" s="298"/>
      <c r="G101" s="298"/>
      <c r="H101" s="63" t="s">
        <v>158</v>
      </c>
      <c r="I101" s="63" t="s">
        <v>159</v>
      </c>
      <c r="J101" s="299">
        <v>5</v>
      </c>
      <c r="K101" s="299"/>
      <c r="L101" s="81" t="s">
        <v>77</v>
      </c>
      <c r="M101" s="115">
        <f>2135/5</f>
        <v>427</v>
      </c>
      <c r="N101" s="241">
        <f>J101*M101</f>
        <v>2135</v>
      </c>
      <c r="O101" s="116" t="s">
        <v>163</v>
      </c>
    </row>
    <row r="102" spans="1:15" ht="18" customHeight="1">
      <c r="A102" s="226" t="s">
        <v>136</v>
      </c>
      <c r="B102" s="34" t="s">
        <v>137</v>
      </c>
      <c r="C102" s="294" t="s">
        <v>135</v>
      </c>
      <c r="D102" s="294"/>
      <c r="E102" s="294"/>
      <c r="F102" s="294"/>
      <c r="G102" s="294"/>
      <c r="H102" s="58"/>
      <c r="I102" s="58"/>
      <c r="J102" s="295"/>
      <c r="K102" s="295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6" t="s">
        <v>138</v>
      </c>
      <c r="B103" s="34" t="s">
        <v>139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6" t="s">
        <v>140</v>
      </c>
      <c r="B104" s="34" t="s">
        <v>141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29"/>
      <c r="B105" s="41" t="s">
        <v>61</v>
      </c>
      <c r="C105" s="269" t="s">
        <v>142</v>
      </c>
      <c r="D105" s="269"/>
      <c r="E105" s="269"/>
      <c r="F105" s="269"/>
      <c r="G105" s="269"/>
      <c r="H105" s="269"/>
      <c r="I105" s="269"/>
      <c r="J105" s="269"/>
      <c r="K105" s="269"/>
      <c r="L105" s="269"/>
      <c r="M105" s="127">
        <v>0.03</v>
      </c>
      <c r="N105" s="239">
        <f>SUM(N101,N104)*M105</f>
        <v>64.05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2199.0500000000002</v>
      </c>
      <c r="O106" s="125"/>
    </row>
    <row r="107" spans="1:15" ht="18" customHeight="1">
      <c r="A107" s="27" t="s">
        <v>148</v>
      </c>
      <c r="B107" s="220" t="s">
        <v>78</v>
      </c>
      <c r="C107" s="270" t="s">
        <v>75</v>
      </c>
      <c r="D107" s="271"/>
      <c r="E107" s="271"/>
      <c r="F107" s="271"/>
      <c r="G107" s="271"/>
      <c r="H107" s="271"/>
      <c r="I107" s="271"/>
      <c r="J107" s="272" t="s">
        <v>76</v>
      </c>
      <c r="K107" s="270"/>
      <c r="L107" s="221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1"/>
      <c r="K108" s="231"/>
      <c r="L108" s="231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291"/>
      <c r="D109" s="292"/>
      <c r="E109" s="292"/>
      <c r="F109" s="292"/>
      <c r="G109" s="292"/>
      <c r="H109" s="292"/>
      <c r="I109" s="293"/>
      <c r="J109" s="361">
        <f>SUM(N90,N94,N98,N106)</f>
        <v>146317.09039999999</v>
      </c>
      <c r="K109" s="362"/>
      <c r="L109" s="121"/>
      <c r="M109" s="122">
        <v>0.06</v>
      </c>
      <c r="N109" s="205">
        <f>J109*M109</f>
        <v>8779.0254239999995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155096.11582399998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8"/>
      <c r="O111" s="129"/>
    </row>
  </sheetData>
  <mergeCells count="118">
    <mergeCell ref="A1:O1"/>
    <mergeCell ref="A2:B2"/>
    <mergeCell ref="C2:E2"/>
    <mergeCell ref="I2:J2"/>
    <mergeCell ref="L2:M2"/>
    <mergeCell ref="N2:O2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</mergeCells>
  <phoneticPr fontId="26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5:H67 H37:H44 C37:C44 D10:D21 H101:I104 F19:F21 F13:F14 D39:D44 F39:F44">
      <formula1>#REF!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13"/>
  <sheetViews>
    <sheetView topLeftCell="A55" workbookViewId="0">
      <selection activeCell="S64" sqref="S64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2" customWidth="1"/>
    <col min="11" max="11" width="5.3046875" style="232" customWidth="1"/>
    <col min="12" max="12" width="7.4609375" style="232" customWidth="1"/>
    <col min="13" max="13" width="9.3828125" style="4" customWidth="1"/>
    <col min="14" max="14" width="12.765625" style="219" customWidth="1"/>
    <col min="15" max="15" width="23.3828125" style="4" customWidth="1"/>
    <col min="16" max="16384" width="9.15234375" style="4"/>
  </cols>
  <sheetData>
    <row r="1" spans="1:17" s="1" customFormat="1" ht="42.75" customHeight="1">
      <c r="A1" s="261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17" s="44" customFormat="1" ht="28.5" customHeight="1" thickBot="1">
      <c r="A2" s="267" t="s">
        <v>147</v>
      </c>
      <c r="B2" s="267"/>
      <c r="C2" s="268" t="s">
        <v>175</v>
      </c>
      <c r="D2" s="268"/>
      <c r="E2" s="268"/>
      <c r="F2" s="42" t="s">
        <v>144</v>
      </c>
      <c r="G2" s="45"/>
      <c r="H2" s="45"/>
      <c r="I2" s="263" t="s">
        <v>166</v>
      </c>
      <c r="J2" s="263"/>
      <c r="K2" s="43"/>
      <c r="L2" s="264" t="s">
        <v>1</v>
      </c>
      <c r="M2" s="264"/>
      <c r="N2" s="259" t="s">
        <v>176</v>
      </c>
      <c r="O2" s="259"/>
    </row>
    <row r="3" spans="1:17" s="44" customFormat="1" ht="15" customHeight="1" thickBot="1">
      <c r="A3" s="267" t="s">
        <v>2</v>
      </c>
      <c r="B3" s="267"/>
      <c r="C3" s="130" t="s">
        <v>161</v>
      </c>
      <c r="D3" s="130"/>
      <c r="E3" s="130"/>
      <c r="F3" s="42" t="s">
        <v>143</v>
      </c>
      <c r="G3" s="45"/>
      <c r="H3" s="45"/>
      <c r="I3" s="263">
        <v>540</v>
      </c>
      <c r="J3" s="263"/>
      <c r="K3" s="43"/>
      <c r="L3" s="264" t="s">
        <v>3</v>
      </c>
      <c r="M3" s="264"/>
      <c r="N3" s="259" t="s">
        <v>177</v>
      </c>
      <c r="O3" s="259"/>
      <c r="Q3" s="133"/>
    </row>
    <row r="4" spans="1:17" s="44" customFormat="1" ht="15" customHeight="1" thickBot="1">
      <c r="A4" s="267" t="s">
        <v>4</v>
      </c>
      <c r="B4" s="267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264" t="s">
        <v>5</v>
      </c>
      <c r="M4" s="264"/>
      <c r="N4" s="260">
        <v>43028</v>
      </c>
      <c r="O4" s="259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265" t="s">
        <v>80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7" ht="18" customHeight="1">
      <c r="A7" s="348" t="s">
        <v>78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 t="s">
        <v>93</v>
      </c>
      <c r="N7" s="271"/>
      <c r="O7" s="349"/>
    </row>
    <row r="8" spans="1:17" ht="18" customHeight="1">
      <c r="A8" s="6" t="s">
        <v>148</v>
      </c>
      <c r="B8" s="233" t="s">
        <v>78</v>
      </c>
      <c r="C8" s="350" t="s">
        <v>75</v>
      </c>
      <c r="D8" s="351"/>
      <c r="E8" s="351"/>
      <c r="F8" s="351"/>
      <c r="G8" s="351"/>
      <c r="H8" s="351"/>
      <c r="I8" s="351"/>
      <c r="J8" s="233" t="s">
        <v>149</v>
      </c>
      <c r="K8" s="233" t="s">
        <v>150</v>
      </c>
      <c r="L8" s="233" t="s">
        <v>151</v>
      </c>
      <c r="M8" s="233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352" t="s">
        <v>8</v>
      </c>
      <c r="B10" s="344" t="s">
        <v>198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0">
        <v>8.5</v>
      </c>
      <c r="K10" s="149">
        <v>1</v>
      </c>
      <c r="L10" s="234" t="s">
        <v>79</v>
      </c>
      <c r="M10" s="151">
        <v>420</v>
      </c>
      <c r="N10" s="195">
        <f>J10*K10*M10</f>
        <v>3570</v>
      </c>
      <c r="O10" s="163" t="s">
        <v>179</v>
      </c>
    </row>
    <row r="11" spans="1:17" ht="18" customHeight="1">
      <c r="A11" s="352"/>
      <c r="B11" s="345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0">
        <v>12.5</v>
      </c>
      <c r="K11" s="149">
        <v>1</v>
      </c>
      <c r="L11" s="234" t="s">
        <v>79</v>
      </c>
      <c r="M11" s="151">
        <v>420</v>
      </c>
      <c r="N11" s="195">
        <f t="shared" ref="N11:N14" si="0">J11*K11*M11</f>
        <v>5250</v>
      </c>
      <c r="O11" s="163" t="s">
        <v>179</v>
      </c>
    </row>
    <row r="12" spans="1:17" ht="18" customHeight="1">
      <c r="A12" s="352"/>
      <c r="B12" s="345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0">
        <v>8.5</v>
      </c>
      <c r="K12" s="149">
        <v>1</v>
      </c>
      <c r="L12" s="234" t="s">
        <v>79</v>
      </c>
      <c r="M12" s="151">
        <v>420</v>
      </c>
      <c r="N12" s="195">
        <f t="shared" si="0"/>
        <v>3570</v>
      </c>
      <c r="O12" s="163" t="s">
        <v>179</v>
      </c>
    </row>
    <row r="13" spans="1:17" ht="18" hidden="1" customHeight="1">
      <c r="A13" s="352"/>
      <c r="B13" s="345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0"/>
      <c r="K13" s="149"/>
      <c r="L13" s="234" t="s">
        <v>79</v>
      </c>
      <c r="M13" s="151"/>
      <c r="N13" s="235">
        <f t="shared" si="0"/>
        <v>0</v>
      </c>
      <c r="O13" s="163" t="s">
        <v>179</v>
      </c>
    </row>
    <row r="14" spans="1:17" ht="18" hidden="1" customHeight="1">
      <c r="A14" s="352"/>
      <c r="B14" s="345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4" t="s">
        <v>79</v>
      </c>
      <c r="M14" s="151"/>
      <c r="N14" s="235">
        <f t="shared" si="0"/>
        <v>0</v>
      </c>
      <c r="O14" s="163"/>
    </row>
    <row r="15" spans="1:17" ht="18" hidden="1" customHeight="1">
      <c r="A15" s="341" t="s">
        <v>9</v>
      </c>
      <c r="B15" s="345" t="s">
        <v>197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4" t="s">
        <v>79</v>
      </c>
      <c r="M15" s="151"/>
      <c r="N15" s="235">
        <f>J15*K15*M15</f>
        <v>0</v>
      </c>
      <c r="O15" s="163"/>
    </row>
    <row r="16" spans="1:17" ht="18" hidden="1" customHeight="1">
      <c r="A16" s="342"/>
      <c r="B16" s="345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4" t="s">
        <v>79</v>
      </c>
      <c r="M16" s="151"/>
      <c r="N16" s="235">
        <f t="shared" ref="N16" si="1">J16*K16*M16</f>
        <v>0</v>
      </c>
      <c r="O16" s="163"/>
    </row>
    <row r="17" spans="1:15" ht="18" hidden="1" customHeight="1">
      <c r="A17" s="343"/>
      <c r="B17" s="345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4" t="s">
        <v>79</v>
      </c>
      <c r="M17" s="151"/>
      <c r="N17" s="235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355" t="s">
        <v>82</v>
      </c>
      <c r="B20" s="35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355"/>
      <c r="B21" s="35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355" t="s">
        <v>85</v>
      </c>
      <c r="B22" s="15" t="s">
        <v>10</v>
      </c>
      <c r="C22" s="357"/>
      <c r="D22" s="357"/>
      <c r="E22" s="357"/>
      <c r="F22" s="357"/>
      <c r="G22" s="357"/>
      <c r="H22" s="357"/>
      <c r="I22" s="35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355"/>
      <c r="B23" s="15" t="s">
        <v>11</v>
      </c>
      <c r="C23" s="354"/>
      <c r="D23" s="354"/>
      <c r="E23" s="354"/>
      <c r="F23" s="354"/>
      <c r="G23" s="354"/>
      <c r="H23" s="354"/>
      <c r="I23" s="35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355"/>
      <c r="B24" s="15" t="s">
        <v>13</v>
      </c>
      <c r="C24" s="354"/>
      <c r="D24" s="354"/>
      <c r="E24" s="354"/>
      <c r="F24" s="354"/>
      <c r="G24" s="354"/>
      <c r="H24" s="354"/>
      <c r="I24" s="35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355"/>
      <c r="B25" s="15" t="s">
        <v>14</v>
      </c>
      <c r="C25" s="354" t="s">
        <v>105</v>
      </c>
      <c r="D25" s="354"/>
      <c r="E25" s="354"/>
      <c r="F25" s="354"/>
      <c r="G25" s="354"/>
      <c r="H25" s="354"/>
      <c r="I25" s="35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355"/>
      <c r="B26" s="16" t="s">
        <v>16</v>
      </c>
      <c r="C26" s="354" t="s">
        <v>17</v>
      </c>
      <c r="D26" s="354"/>
      <c r="E26" s="354"/>
      <c r="F26" s="354"/>
      <c r="G26" s="354"/>
      <c r="H26" s="354"/>
      <c r="I26" s="35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355"/>
      <c r="B27" s="16" t="s">
        <v>35</v>
      </c>
      <c r="C27" s="354" t="s">
        <v>106</v>
      </c>
      <c r="D27" s="354"/>
      <c r="E27" s="354"/>
      <c r="F27" s="354"/>
      <c r="G27" s="354"/>
      <c r="H27" s="354"/>
      <c r="I27" s="35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355" t="s">
        <v>86</v>
      </c>
      <c r="B28" s="15" t="s">
        <v>21</v>
      </c>
      <c r="C28" s="357" t="s">
        <v>104</v>
      </c>
      <c r="D28" s="357"/>
      <c r="E28" s="357"/>
      <c r="F28" s="357"/>
      <c r="G28" s="357"/>
      <c r="H28" s="357"/>
      <c r="I28" s="35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355"/>
      <c r="B29" s="15" t="s">
        <v>11</v>
      </c>
      <c r="C29" s="354" t="s">
        <v>12</v>
      </c>
      <c r="D29" s="354"/>
      <c r="E29" s="354"/>
      <c r="F29" s="354"/>
      <c r="G29" s="354"/>
      <c r="H29" s="354"/>
      <c r="I29" s="35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355"/>
      <c r="B30" s="15" t="s">
        <v>13</v>
      </c>
      <c r="C30" s="354"/>
      <c r="D30" s="354"/>
      <c r="E30" s="354"/>
      <c r="F30" s="354"/>
      <c r="G30" s="354"/>
      <c r="H30" s="354"/>
      <c r="I30" s="35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355"/>
      <c r="B31" s="15" t="s">
        <v>14</v>
      </c>
      <c r="C31" s="354" t="s">
        <v>107</v>
      </c>
      <c r="D31" s="354"/>
      <c r="E31" s="354"/>
      <c r="F31" s="354"/>
      <c r="G31" s="354"/>
      <c r="H31" s="354"/>
      <c r="I31" s="35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355"/>
      <c r="B32" s="16" t="s">
        <v>16</v>
      </c>
      <c r="C32" s="354" t="s">
        <v>17</v>
      </c>
      <c r="D32" s="354"/>
      <c r="E32" s="354"/>
      <c r="F32" s="354"/>
      <c r="G32" s="354"/>
      <c r="H32" s="354"/>
      <c r="I32" s="35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356"/>
      <c r="B33" s="17" t="s">
        <v>35</v>
      </c>
      <c r="C33" s="358" t="s">
        <v>106</v>
      </c>
      <c r="D33" s="358"/>
      <c r="E33" s="358"/>
      <c r="F33" s="358"/>
      <c r="G33" s="358"/>
      <c r="H33" s="358"/>
      <c r="I33" s="35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12390</v>
      </c>
      <c r="O34" s="91"/>
    </row>
    <row r="35" spans="1:15" ht="18" customHeight="1">
      <c r="A35" s="20" t="s">
        <v>148</v>
      </c>
      <c r="B35" s="230" t="s">
        <v>78</v>
      </c>
      <c r="C35" s="338" t="s">
        <v>75</v>
      </c>
      <c r="D35" s="339"/>
      <c r="E35" s="339"/>
      <c r="F35" s="339"/>
      <c r="G35" s="339"/>
      <c r="H35" s="339"/>
      <c r="I35" s="339"/>
      <c r="J35" s="230" t="s">
        <v>57</v>
      </c>
      <c r="K35" s="230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1"/>
      <c r="K36" s="231"/>
      <c r="L36" s="231"/>
      <c r="M36" s="95"/>
      <c r="N36" s="201"/>
      <c r="O36" s="96"/>
    </row>
    <row r="37" spans="1:15" ht="18" customHeight="1">
      <c r="A37" s="3" t="s">
        <v>25</v>
      </c>
      <c r="B37" s="227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6">
        <f>J37*K37*M37</f>
        <v>0</v>
      </c>
      <c r="O37" s="175" t="s">
        <v>190</v>
      </c>
    </row>
    <row r="38" spans="1:15" ht="18" customHeight="1">
      <c r="A38" s="22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3"/>
      <c r="K38" s="223">
        <v>1</v>
      </c>
      <c r="L38" s="82" t="s">
        <v>28</v>
      </c>
      <c r="M38" s="171"/>
      <c r="N38" s="238">
        <f t="shared" ref="N38:N43" si="4">J38*K38*M38</f>
        <v>0</v>
      </c>
      <c r="O38" s="99" t="s">
        <v>164</v>
      </c>
    </row>
    <row r="39" spans="1:15" ht="18" customHeight="1">
      <c r="A39" s="22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3"/>
      <c r="K39" s="223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3"/>
      <c r="K40" s="223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29" t="s">
        <v>30</v>
      </c>
      <c r="B41" s="22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3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29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2"/>
      <c r="K42" s="223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29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2"/>
      <c r="K43" s="223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29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2"/>
      <c r="K44" s="222"/>
      <c r="L44" s="234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0" t="s">
        <v>78</v>
      </c>
      <c r="C46" s="270" t="s">
        <v>75</v>
      </c>
      <c r="D46" s="271"/>
      <c r="E46" s="271"/>
      <c r="F46" s="271"/>
      <c r="G46" s="271"/>
      <c r="H46" s="271"/>
      <c r="I46" s="271"/>
      <c r="J46" s="220" t="s">
        <v>57</v>
      </c>
      <c r="K46" s="220" t="s">
        <v>23</v>
      </c>
      <c r="L46" s="221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315" t="s">
        <v>32</v>
      </c>
      <c r="B48" s="317" t="s">
        <v>114</v>
      </c>
      <c r="C48" s="319" t="s">
        <v>115</v>
      </c>
      <c r="D48" s="320"/>
      <c r="E48" s="320"/>
      <c r="F48" s="320"/>
      <c r="G48" s="320"/>
      <c r="H48" s="320"/>
      <c r="I48" s="321"/>
      <c r="J48" s="29"/>
      <c r="K48" s="30"/>
      <c r="L48" s="108" t="s">
        <v>152</v>
      </c>
      <c r="M48" s="109"/>
      <c r="N48" s="204">
        <f>J48*K48*M48</f>
        <v>0</v>
      </c>
      <c r="O48" s="136"/>
    </row>
    <row r="49" spans="1:15" ht="18" customHeight="1">
      <c r="A49" s="315"/>
      <c r="B49" s="317"/>
      <c r="C49" s="322" t="s">
        <v>116</v>
      </c>
      <c r="D49" s="323"/>
      <c r="E49" s="323"/>
      <c r="F49" s="323"/>
      <c r="G49" s="323"/>
      <c r="H49" s="323"/>
      <c r="I49" s="324"/>
      <c r="J49" s="223">
        <v>2</v>
      </c>
      <c r="K49" s="223">
        <v>1</v>
      </c>
      <c r="L49" s="111" t="s">
        <v>152</v>
      </c>
      <c r="M49" s="83">
        <v>240</v>
      </c>
      <c r="N49" s="197">
        <f t="shared" ref="N49:N52" si="5">J49*K49*M49</f>
        <v>480</v>
      </c>
      <c r="O49" s="134"/>
    </row>
    <row r="50" spans="1:15" ht="18" customHeight="1">
      <c r="A50" s="315"/>
      <c r="B50" s="317"/>
      <c r="C50" s="322" t="s">
        <v>33</v>
      </c>
      <c r="D50" s="323"/>
      <c r="E50" s="323"/>
      <c r="F50" s="323"/>
      <c r="G50" s="323"/>
      <c r="H50" s="323"/>
      <c r="I50" s="324"/>
      <c r="J50" s="223"/>
      <c r="K50" s="223"/>
      <c r="L50" s="111" t="s">
        <v>152</v>
      </c>
      <c r="M50" s="83"/>
      <c r="N50" s="197">
        <f t="shared" si="5"/>
        <v>0</v>
      </c>
      <c r="O50" s="134"/>
    </row>
    <row r="51" spans="1:15" ht="18" customHeight="1">
      <c r="A51" s="315"/>
      <c r="B51" s="317"/>
      <c r="C51" s="322" t="s">
        <v>34</v>
      </c>
      <c r="D51" s="323"/>
      <c r="E51" s="323"/>
      <c r="F51" s="323"/>
      <c r="G51" s="323"/>
      <c r="H51" s="323"/>
      <c r="I51" s="324"/>
      <c r="J51" s="223"/>
      <c r="K51" s="223"/>
      <c r="L51" s="111" t="s">
        <v>152</v>
      </c>
      <c r="M51" s="83"/>
      <c r="N51" s="197">
        <f t="shared" si="5"/>
        <v>0</v>
      </c>
      <c r="O51" s="135"/>
    </row>
    <row r="52" spans="1:15" ht="18" customHeight="1">
      <c r="A52" s="316"/>
      <c r="B52" s="318"/>
      <c r="C52" s="322" t="s">
        <v>116</v>
      </c>
      <c r="D52" s="323"/>
      <c r="E52" s="323"/>
      <c r="F52" s="323"/>
      <c r="G52" s="323"/>
      <c r="H52" s="323"/>
      <c r="I52" s="324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315" t="s">
        <v>36</v>
      </c>
      <c r="B53" s="328" t="s">
        <v>118</v>
      </c>
      <c r="C53" s="331" t="s">
        <v>188</v>
      </c>
      <c r="D53" s="332"/>
      <c r="E53" s="332"/>
      <c r="F53" s="332"/>
      <c r="G53" s="332"/>
      <c r="H53" s="332"/>
      <c r="I53" s="333"/>
      <c r="J53" s="29"/>
      <c r="K53" s="30"/>
      <c r="L53" s="113" t="s">
        <v>153</v>
      </c>
      <c r="M53" s="109"/>
      <c r="N53" s="237">
        <f>J53*K53*M53</f>
        <v>0</v>
      </c>
      <c r="O53" s="110"/>
    </row>
    <row r="54" spans="1:15" ht="18" customHeight="1">
      <c r="A54" s="315"/>
      <c r="B54" s="329"/>
      <c r="C54" s="334" t="s">
        <v>189</v>
      </c>
      <c r="D54" s="323"/>
      <c r="E54" s="323"/>
      <c r="F54" s="323"/>
      <c r="G54" s="323"/>
      <c r="H54" s="323"/>
      <c r="I54" s="324"/>
      <c r="J54" s="223"/>
      <c r="K54" s="223"/>
      <c r="L54" s="111" t="s">
        <v>153</v>
      </c>
      <c r="M54" s="83"/>
      <c r="N54" s="238">
        <f t="shared" ref="N54:N59" si="6">J54*K54*M54</f>
        <v>0</v>
      </c>
      <c r="O54" s="86"/>
    </row>
    <row r="55" spans="1:15" ht="18" customHeight="1">
      <c r="A55" s="315"/>
      <c r="B55" s="329"/>
      <c r="C55" s="322" t="s">
        <v>194</v>
      </c>
      <c r="D55" s="323"/>
      <c r="E55" s="323"/>
      <c r="F55" s="323"/>
      <c r="G55" s="323"/>
      <c r="H55" s="323"/>
      <c r="I55" s="324"/>
      <c r="J55" s="223"/>
      <c r="K55" s="223"/>
      <c r="L55" s="111" t="s">
        <v>153</v>
      </c>
      <c r="M55" s="83"/>
      <c r="N55" s="238">
        <f t="shared" si="6"/>
        <v>0</v>
      </c>
      <c r="O55" s="141"/>
    </row>
    <row r="56" spans="1:15" ht="18" customHeight="1">
      <c r="A56" s="315"/>
      <c r="B56" s="329"/>
      <c r="C56" s="322" t="s">
        <v>195</v>
      </c>
      <c r="D56" s="323"/>
      <c r="E56" s="323"/>
      <c r="F56" s="323"/>
      <c r="G56" s="323"/>
      <c r="H56" s="323"/>
      <c r="I56" s="324"/>
      <c r="J56" s="191"/>
      <c r="K56" s="30"/>
      <c r="L56" s="111" t="s">
        <v>153</v>
      </c>
      <c r="M56" s="109"/>
      <c r="N56" s="237">
        <f t="shared" si="6"/>
        <v>0</v>
      </c>
      <c r="O56" s="141"/>
    </row>
    <row r="57" spans="1:15" ht="18" customHeight="1">
      <c r="A57" s="315"/>
      <c r="B57" s="329"/>
      <c r="C57" s="360" t="s">
        <v>192</v>
      </c>
      <c r="D57" s="326"/>
      <c r="E57" s="326"/>
      <c r="F57" s="326"/>
      <c r="G57" s="326"/>
      <c r="H57" s="326"/>
      <c r="I57" s="327"/>
      <c r="J57" s="223"/>
      <c r="K57" s="223"/>
      <c r="L57" s="114" t="s">
        <v>153</v>
      </c>
      <c r="M57" s="100"/>
      <c r="N57" s="239">
        <f t="shared" si="6"/>
        <v>0</v>
      </c>
      <c r="O57" s="86"/>
    </row>
    <row r="58" spans="1:15" ht="18" customHeight="1">
      <c r="A58" s="315"/>
      <c r="B58" s="329"/>
      <c r="C58" s="360" t="s">
        <v>193</v>
      </c>
      <c r="D58" s="326"/>
      <c r="E58" s="326"/>
      <c r="F58" s="326"/>
      <c r="G58" s="326"/>
      <c r="H58" s="326"/>
      <c r="I58" s="327"/>
      <c r="J58" s="191"/>
      <c r="K58" s="30"/>
      <c r="L58" s="114" t="s">
        <v>153</v>
      </c>
      <c r="M58" s="100"/>
      <c r="N58" s="239">
        <f t="shared" si="6"/>
        <v>0</v>
      </c>
      <c r="O58" s="110"/>
    </row>
    <row r="59" spans="1:15" ht="18" customHeight="1">
      <c r="A59" s="316"/>
      <c r="B59" s="330"/>
      <c r="C59" s="360" t="s">
        <v>191</v>
      </c>
      <c r="D59" s="326"/>
      <c r="E59" s="326"/>
      <c r="F59" s="326"/>
      <c r="G59" s="326"/>
      <c r="H59" s="326"/>
      <c r="I59" s="327"/>
      <c r="J59" s="31"/>
      <c r="K59" s="25"/>
      <c r="L59" s="114" t="s">
        <v>153</v>
      </c>
      <c r="M59" s="100"/>
      <c r="N59" s="239">
        <f t="shared" si="6"/>
        <v>0</v>
      </c>
      <c r="O59" s="101"/>
    </row>
    <row r="60" spans="1:15" ht="18" customHeight="1">
      <c r="A60" s="315" t="s">
        <v>37</v>
      </c>
      <c r="B60" s="317" t="s">
        <v>119</v>
      </c>
      <c r="C60" s="319" t="s">
        <v>115</v>
      </c>
      <c r="D60" s="320"/>
      <c r="E60" s="320"/>
      <c r="F60" s="320"/>
      <c r="G60" s="320"/>
      <c r="H60" s="320"/>
      <c r="I60" s="321"/>
      <c r="J60" s="29"/>
      <c r="K60" s="30"/>
      <c r="L60" s="108" t="s">
        <v>152</v>
      </c>
      <c r="M60" s="109"/>
      <c r="N60" s="204">
        <f>J60*K60*M60</f>
        <v>0</v>
      </c>
      <c r="O60" s="110" t="s">
        <v>174</v>
      </c>
    </row>
    <row r="61" spans="1:15" ht="18" customHeight="1">
      <c r="A61" s="315"/>
      <c r="B61" s="317"/>
      <c r="C61" s="322" t="s">
        <v>116</v>
      </c>
      <c r="D61" s="323"/>
      <c r="E61" s="323"/>
      <c r="F61" s="323"/>
      <c r="G61" s="323"/>
      <c r="H61" s="323"/>
      <c r="I61" s="324"/>
      <c r="J61" s="223"/>
      <c r="K61" s="223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315"/>
      <c r="B62" s="317"/>
      <c r="C62" s="322" t="s">
        <v>33</v>
      </c>
      <c r="D62" s="323"/>
      <c r="E62" s="323"/>
      <c r="F62" s="323"/>
      <c r="G62" s="323"/>
      <c r="H62" s="323"/>
      <c r="I62" s="324"/>
      <c r="J62" s="223"/>
      <c r="K62" s="223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315"/>
      <c r="B63" s="317"/>
      <c r="C63" s="322" t="s">
        <v>34</v>
      </c>
      <c r="D63" s="323"/>
      <c r="E63" s="323"/>
      <c r="F63" s="323"/>
      <c r="G63" s="323"/>
      <c r="H63" s="323"/>
      <c r="I63" s="324"/>
      <c r="J63" s="223"/>
      <c r="K63" s="223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316"/>
      <c r="B64" s="318"/>
      <c r="C64" s="325" t="s">
        <v>117</v>
      </c>
      <c r="D64" s="326"/>
      <c r="E64" s="326"/>
      <c r="F64" s="326"/>
      <c r="G64" s="326"/>
      <c r="H64" s="326"/>
      <c r="I64" s="32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06" t="s">
        <v>38</v>
      </c>
      <c r="B65" s="309" t="s">
        <v>120</v>
      </c>
      <c r="C65" s="312" t="s">
        <v>172</v>
      </c>
      <c r="D65" s="313"/>
      <c r="E65" s="313"/>
      <c r="F65" s="313"/>
      <c r="G65" s="313"/>
      <c r="H65" s="63" t="s">
        <v>157</v>
      </c>
      <c r="I65" s="11" t="s">
        <v>121</v>
      </c>
      <c r="J65" s="224">
        <v>32</v>
      </c>
      <c r="K65" s="224">
        <v>1</v>
      </c>
      <c r="L65" s="108" t="s">
        <v>154</v>
      </c>
      <c r="M65" s="253">
        <f>13880.4/32</f>
        <v>433.76249999999999</v>
      </c>
      <c r="N65" s="212">
        <f t="shared" si="7"/>
        <v>13880.4</v>
      </c>
      <c r="O65" s="116"/>
    </row>
    <row r="66" spans="1:15" ht="18" customHeight="1">
      <c r="A66" s="307"/>
      <c r="B66" s="310"/>
      <c r="C66" s="294" t="s">
        <v>162</v>
      </c>
      <c r="D66" s="294"/>
      <c r="E66" s="294"/>
      <c r="F66" s="294"/>
      <c r="G66" s="294"/>
      <c r="H66" s="63" t="s">
        <v>157</v>
      </c>
      <c r="I66" s="13" t="s">
        <v>121</v>
      </c>
      <c r="J66" s="223"/>
      <c r="K66" s="223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08"/>
      <c r="B67" s="311"/>
      <c r="C67" s="314" t="s">
        <v>162</v>
      </c>
      <c r="D67" s="314"/>
      <c r="E67" s="314"/>
      <c r="F67" s="314"/>
      <c r="G67" s="314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14360.4</v>
      </c>
      <c r="O68" s="103"/>
    </row>
    <row r="69" spans="1:15" ht="18" customHeight="1">
      <c r="A69" s="27" t="s">
        <v>148</v>
      </c>
      <c r="B69" s="220" t="s">
        <v>78</v>
      </c>
      <c r="C69" s="270" t="s">
        <v>75</v>
      </c>
      <c r="D69" s="271"/>
      <c r="E69" s="271"/>
      <c r="F69" s="271"/>
      <c r="G69" s="271"/>
      <c r="H69" s="271"/>
      <c r="I69" s="271"/>
      <c r="J69" s="272" t="s">
        <v>76</v>
      </c>
      <c r="K69" s="270"/>
      <c r="L69" s="221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7" t="s">
        <v>87</v>
      </c>
      <c r="C71" s="301" t="s">
        <v>122</v>
      </c>
      <c r="D71" s="302"/>
      <c r="E71" s="302"/>
      <c r="F71" s="302"/>
      <c r="G71" s="302"/>
      <c r="H71" s="302"/>
      <c r="I71" s="303"/>
      <c r="J71" s="304"/>
      <c r="K71" s="305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280" t="s">
        <v>123</v>
      </c>
      <c r="D72" s="281"/>
      <c r="E72" s="281"/>
      <c r="F72" s="281"/>
      <c r="G72" s="281"/>
      <c r="H72" s="281"/>
      <c r="I72" s="282"/>
      <c r="J72" s="283"/>
      <c r="K72" s="284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346" t="s">
        <v>42</v>
      </c>
      <c r="C73" s="300" t="s">
        <v>181</v>
      </c>
      <c r="D73" s="281"/>
      <c r="E73" s="281"/>
      <c r="F73" s="281"/>
      <c r="G73" s="281"/>
      <c r="H73" s="281"/>
      <c r="I73" s="282"/>
      <c r="J73" s="283"/>
      <c r="K73" s="284"/>
      <c r="L73" s="111" t="s">
        <v>28</v>
      </c>
      <c r="M73" s="83"/>
      <c r="N73" s="236">
        <f t="shared" si="8"/>
        <v>0</v>
      </c>
      <c r="O73" s="86"/>
    </row>
    <row r="74" spans="1:15" ht="18" customHeight="1">
      <c r="A74" s="65" t="s">
        <v>46</v>
      </c>
      <c r="B74" s="310"/>
      <c r="C74" s="300" t="s">
        <v>182</v>
      </c>
      <c r="D74" s="281"/>
      <c r="E74" s="281"/>
      <c r="F74" s="281"/>
      <c r="G74" s="281"/>
      <c r="H74" s="281"/>
      <c r="I74" s="282"/>
      <c r="J74" s="283">
        <v>18</v>
      </c>
      <c r="K74" s="284"/>
      <c r="L74" s="111" t="s">
        <v>28</v>
      </c>
      <c r="M74" s="83">
        <v>800</v>
      </c>
      <c r="N74" s="202">
        <f t="shared" si="8"/>
        <v>14400</v>
      </c>
      <c r="O74" s="86"/>
    </row>
    <row r="75" spans="1:15" ht="18" customHeight="1">
      <c r="A75" s="65" t="s">
        <v>47</v>
      </c>
      <c r="B75" s="310"/>
      <c r="C75" s="300" t="s">
        <v>183</v>
      </c>
      <c r="D75" s="281"/>
      <c r="E75" s="281"/>
      <c r="F75" s="281"/>
      <c r="G75" s="281"/>
      <c r="H75" s="281"/>
      <c r="I75" s="282"/>
      <c r="J75" s="283">
        <v>3</v>
      </c>
      <c r="K75" s="284"/>
      <c r="L75" s="111" t="s">
        <v>28</v>
      </c>
      <c r="M75" s="83">
        <v>1000</v>
      </c>
      <c r="N75" s="202">
        <f t="shared" si="8"/>
        <v>3000</v>
      </c>
      <c r="O75" s="86"/>
    </row>
    <row r="76" spans="1:15" ht="18" customHeight="1">
      <c r="A76" s="65" t="s">
        <v>48</v>
      </c>
      <c r="B76" s="347"/>
      <c r="C76" s="300" t="s">
        <v>185</v>
      </c>
      <c r="D76" s="281"/>
      <c r="E76" s="281"/>
      <c r="F76" s="281"/>
      <c r="G76" s="281"/>
      <c r="H76" s="281"/>
      <c r="I76" s="282"/>
      <c r="J76" s="283">
        <v>1</v>
      </c>
      <c r="K76" s="284"/>
      <c r="L76" s="170" t="s">
        <v>184</v>
      </c>
      <c r="M76" s="171">
        <f>(N74)*6%</f>
        <v>864</v>
      </c>
      <c r="N76" s="202">
        <f t="shared" si="8"/>
        <v>864</v>
      </c>
      <c r="O76" s="172"/>
    </row>
    <row r="77" spans="1:15" ht="18" customHeight="1">
      <c r="A77" s="65" t="s">
        <v>50</v>
      </c>
      <c r="B77" s="24" t="s">
        <v>49</v>
      </c>
      <c r="C77" s="280"/>
      <c r="D77" s="281"/>
      <c r="E77" s="281"/>
      <c r="F77" s="281"/>
      <c r="G77" s="281"/>
      <c r="H77" s="281"/>
      <c r="I77" s="282"/>
      <c r="J77" s="283"/>
      <c r="K77" s="284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280"/>
      <c r="D78" s="281"/>
      <c r="E78" s="281"/>
      <c r="F78" s="281"/>
      <c r="G78" s="281"/>
      <c r="H78" s="281"/>
      <c r="I78" s="282"/>
      <c r="J78" s="283"/>
      <c r="K78" s="284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280"/>
      <c r="D79" s="281"/>
      <c r="E79" s="281"/>
      <c r="F79" s="281"/>
      <c r="G79" s="281"/>
      <c r="H79" s="281"/>
      <c r="I79" s="282"/>
      <c r="J79" s="283"/>
      <c r="K79" s="284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280"/>
      <c r="D80" s="281"/>
      <c r="E80" s="281"/>
      <c r="F80" s="281"/>
      <c r="G80" s="281"/>
      <c r="H80" s="281"/>
      <c r="I80" s="282"/>
      <c r="J80" s="283"/>
      <c r="K80" s="284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285"/>
      <c r="D81" s="286"/>
      <c r="E81" s="286"/>
      <c r="F81" s="286"/>
      <c r="G81" s="286"/>
      <c r="H81" s="286"/>
      <c r="I81" s="287"/>
      <c r="J81" s="288"/>
      <c r="K81" s="289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18264</v>
      </c>
      <c r="O82" s="103"/>
    </row>
    <row r="83" spans="1:15" ht="18" customHeight="1">
      <c r="A83" s="27" t="s">
        <v>148</v>
      </c>
      <c r="B83" s="220" t="s">
        <v>78</v>
      </c>
      <c r="C83" s="270" t="s">
        <v>75</v>
      </c>
      <c r="D83" s="271"/>
      <c r="E83" s="271"/>
      <c r="F83" s="271"/>
      <c r="G83" s="271"/>
      <c r="H83" s="271"/>
      <c r="I83" s="271"/>
      <c r="J83" s="220" t="s">
        <v>57</v>
      </c>
      <c r="K83" s="220" t="s">
        <v>58</v>
      </c>
      <c r="L83" s="221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1"/>
      <c r="K84" s="231"/>
      <c r="L84" s="231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290" t="s">
        <v>186</v>
      </c>
      <c r="D85" s="273"/>
      <c r="E85" s="273"/>
      <c r="F85" s="273"/>
      <c r="G85" s="273"/>
      <c r="H85" s="273"/>
      <c r="I85" s="273"/>
      <c r="J85" s="222"/>
      <c r="K85" s="222">
        <v>1</v>
      </c>
      <c r="L85" s="234" t="s">
        <v>19</v>
      </c>
      <c r="M85" s="151"/>
      <c r="N85" s="235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273"/>
      <c r="D86" s="273"/>
      <c r="E86" s="273"/>
      <c r="F86" s="273"/>
      <c r="G86" s="273"/>
      <c r="H86" s="273"/>
      <c r="I86" s="273"/>
      <c r="J86" s="222"/>
      <c r="K86" s="222"/>
      <c r="L86" s="234" t="s">
        <v>19</v>
      </c>
      <c r="M86" s="151"/>
      <c r="N86" s="235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273"/>
      <c r="D87" s="273"/>
      <c r="E87" s="273"/>
      <c r="F87" s="273"/>
      <c r="G87" s="273"/>
      <c r="H87" s="273"/>
      <c r="I87" s="273"/>
      <c r="J87" s="222"/>
      <c r="K87" s="222"/>
      <c r="L87" s="234" t="s">
        <v>19</v>
      </c>
      <c r="M87" s="151"/>
      <c r="N87" s="235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274" t="s">
        <v>187</v>
      </c>
      <c r="D88" s="273"/>
      <c r="E88" s="273"/>
      <c r="F88" s="273"/>
      <c r="G88" s="273"/>
      <c r="H88" s="273"/>
      <c r="I88" s="273"/>
      <c r="J88" s="222"/>
      <c r="K88" s="222">
        <v>1</v>
      </c>
      <c r="L88" s="234" t="s">
        <v>19</v>
      </c>
      <c r="M88" s="151"/>
      <c r="N88" s="235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45014.400000000001</v>
      </c>
      <c r="O90" s="120"/>
    </row>
    <row r="91" spans="1:15" ht="18" customHeight="1">
      <c r="A91" s="27" t="s">
        <v>148</v>
      </c>
      <c r="B91" s="220" t="s">
        <v>78</v>
      </c>
      <c r="C91" s="270" t="s">
        <v>75</v>
      </c>
      <c r="D91" s="271"/>
      <c r="E91" s="271"/>
      <c r="F91" s="271"/>
      <c r="G91" s="271"/>
      <c r="H91" s="271"/>
      <c r="I91" s="271"/>
      <c r="J91" s="272" t="s">
        <v>76</v>
      </c>
      <c r="K91" s="270"/>
      <c r="L91" s="221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1"/>
      <c r="K92" s="231"/>
      <c r="L92" s="231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275" t="s">
        <v>128</v>
      </c>
      <c r="D93" s="276"/>
      <c r="E93" s="276"/>
      <c r="F93" s="276"/>
      <c r="G93" s="276"/>
      <c r="H93" s="276"/>
      <c r="I93" s="277"/>
      <c r="J93" s="361">
        <f>N90</f>
        <v>45014.400000000001</v>
      </c>
      <c r="K93" s="362"/>
      <c r="L93" s="121"/>
      <c r="M93" s="122">
        <v>0.08</v>
      </c>
      <c r="N93" s="205">
        <f>J93*M93</f>
        <v>3601.152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3601.152</v>
      </c>
      <c r="O94" s="125"/>
    </row>
    <row r="95" spans="1:15" ht="18" customHeight="1">
      <c r="A95" s="27" t="s">
        <v>148</v>
      </c>
      <c r="B95" s="220" t="s">
        <v>78</v>
      </c>
      <c r="C95" s="270" t="s">
        <v>75</v>
      </c>
      <c r="D95" s="271"/>
      <c r="E95" s="271"/>
      <c r="F95" s="271"/>
      <c r="G95" s="271"/>
      <c r="H95" s="271"/>
      <c r="I95" s="271"/>
      <c r="J95" s="220" t="s">
        <v>57</v>
      </c>
      <c r="K95" s="220" t="s">
        <v>58</v>
      </c>
      <c r="L95" s="221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1"/>
      <c r="K96" s="231"/>
      <c r="L96" s="231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275" t="s">
        <v>64</v>
      </c>
      <c r="D97" s="276"/>
      <c r="E97" s="276"/>
      <c r="F97" s="276"/>
      <c r="G97" s="276"/>
      <c r="H97" s="276"/>
      <c r="I97" s="277"/>
      <c r="J97" s="222">
        <v>0</v>
      </c>
      <c r="K97" s="222">
        <v>0</v>
      </c>
      <c r="L97" s="121" t="s">
        <v>19</v>
      </c>
      <c r="M97" s="126">
        <v>0</v>
      </c>
      <c r="N97" s="235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0" t="s">
        <v>78</v>
      </c>
      <c r="C99" s="272" t="s">
        <v>75</v>
      </c>
      <c r="D99" s="296"/>
      <c r="E99" s="296"/>
      <c r="F99" s="296"/>
      <c r="G99" s="270"/>
      <c r="H99" s="220" t="s">
        <v>132</v>
      </c>
      <c r="I99" s="220" t="s">
        <v>133</v>
      </c>
      <c r="J99" s="272" t="s">
        <v>57</v>
      </c>
      <c r="K99" s="270"/>
      <c r="L99" s="221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1"/>
      <c r="K100" s="231"/>
      <c r="L100" s="231"/>
      <c r="M100" s="95"/>
      <c r="N100" s="201"/>
      <c r="O100" s="96"/>
    </row>
    <row r="101" spans="1:15" ht="18" customHeight="1">
      <c r="A101" s="225" t="s">
        <v>67</v>
      </c>
      <c r="B101" s="40" t="s">
        <v>134</v>
      </c>
      <c r="C101" s="297" t="s">
        <v>173</v>
      </c>
      <c r="D101" s="298"/>
      <c r="E101" s="298"/>
      <c r="F101" s="298"/>
      <c r="G101" s="298"/>
      <c r="H101" s="63" t="s">
        <v>158</v>
      </c>
      <c r="I101" s="63" t="s">
        <v>159</v>
      </c>
      <c r="J101" s="299">
        <v>0</v>
      </c>
      <c r="K101" s="299"/>
      <c r="L101" s="81" t="s">
        <v>77</v>
      </c>
      <c r="M101" s="115">
        <v>0</v>
      </c>
      <c r="N101" s="241">
        <f>J101*M101</f>
        <v>0</v>
      </c>
      <c r="O101" s="116" t="s">
        <v>163</v>
      </c>
    </row>
    <row r="102" spans="1:15" ht="18" customHeight="1">
      <c r="A102" s="226" t="s">
        <v>136</v>
      </c>
      <c r="B102" s="34" t="s">
        <v>137</v>
      </c>
      <c r="C102" s="294" t="s">
        <v>135</v>
      </c>
      <c r="D102" s="294"/>
      <c r="E102" s="294"/>
      <c r="F102" s="294"/>
      <c r="G102" s="294"/>
      <c r="H102" s="58"/>
      <c r="I102" s="58"/>
      <c r="J102" s="295"/>
      <c r="K102" s="295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6" t="s">
        <v>138</v>
      </c>
      <c r="B103" s="34" t="s">
        <v>139</v>
      </c>
      <c r="C103" s="294" t="s">
        <v>135</v>
      </c>
      <c r="D103" s="294"/>
      <c r="E103" s="294"/>
      <c r="F103" s="294"/>
      <c r="G103" s="294"/>
      <c r="H103" s="58"/>
      <c r="I103" s="58"/>
      <c r="J103" s="295"/>
      <c r="K103" s="295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6" t="s">
        <v>140</v>
      </c>
      <c r="B104" s="34" t="s">
        <v>141</v>
      </c>
      <c r="C104" s="294" t="s">
        <v>135</v>
      </c>
      <c r="D104" s="294"/>
      <c r="E104" s="294"/>
      <c r="F104" s="294"/>
      <c r="G104" s="294"/>
      <c r="H104" s="58"/>
      <c r="I104" s="58"/>
      <c r="J104" s="295"/>
      <c r="K104" s="295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29"/>
      <c r="B105" s="41" t="s">
        <v>61</v>
      </c>
      <c r="C105" s="269" t="s">
        <v>142</v>
      </c>
      <c r="D105" s="269"/>
      <c r="E105" s="269"/>
      <c r="F105" s="269"/>
      <c r="G105" s="269"/>
      <c r="H105" s="269"/>
      <c r="I105" s="269"/>
      <c r="J105" s="269"/>
      <c r="K105" s="269"/>
      <c r="L105" s="269"/>
      <c r="M105" s="127">
        <v>0.03</v>
      </c>
      <c r="N105" s="239">
        <f>SUM(N101,N104)*M105</f>
        <v>0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0</v>
      </c>
      <c r="O106" s="125"/>
    </row>
    <row r="107" spans="1:15" ht="18" customHeight="1">
      <c r="A107" s="27" t="s">
        <v>148</v>
      </c>
      <c r="B107" s="220" t="s">
        <v>78</v>
      </c>
      <c r="C107" s="270" t="s">
        <v>75</v>
      </c>
      <c r="D107" s="271"/>
      <c r="E107" s="271"/>
      <c r="F107" s="271"/>
      <c r="G107" s="271"/>
      <c r="H107" s="271"/>
      <c r="I107" s="271"/>
      <c r="J107" s="272" t="s">
        <v>76</v>
      </c>
      <c r="K107" s="270"/>
      <c r="L107" s="221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1"/>
      <c r="K108" s="231"/>
      <c r="L108" s="231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291"/>
      <c r="D109" s="292"/>
      <c r="E109" s="292"/>
      <c r="F109" s="292"/>
      <c r="G109" s="292"/>
      <c r="H109" s="292"/>
      <c r="I109" s="293"/>
      <c r="J109" s="361">
        <f>SUM(N90,N94,N98,N106)</f>
        <v>48615.552000000003</v>
      </c>
      <c r="K109" s="362"/>
      <c r="L109" s="121"/>
      <c r="M109" s="122">
        <v>0.06</v>
      </c>
      <c r="N109" s="205">
        <f>J109*M109</f>
        <v>2916.9331200000001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51532.485120000005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8"/>
      <c r="O111" s="129"/>
    </row>
    <row r="112" spans="1:15" ht="18" customHeight="1"/>
    <row r="113" ht="18" customHeight="1"/>
  </sheetData>
  <mergeCells count="118">
    <mergeCell ref="A1:O1"/>
    <mergeCell ref="A2:B2"/>
    <mergeCell ref="C2:E2"/>
    <mergeCell ref="I2:J2"/>
    <mergeCell ref="L2:M2"/>
    <mergeCell ref="N2:O2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</mergeCells>
  <phoneticPr fontId="26" type="noConversion"/>
  <dataValidations count="2">
    <dataValidation type="list" allowBlank="1" showInputMessage="1" showErrorMessage="1" sqref="H65:H67 H37:H44 C37:C44 D10:D21 H101:I104 F19:F21 F13:F14 D39:D44 F39:F44">
      <formula1>#REF!</formula1>
    </dataValidation>
    <dataValidation type="list" allowBlank="1" showInputMessage="1" showErrorMessage="1" sqref="C3:E3">
      <formula1>"国内会议,国际会议"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明细统计</vt:lpstr>
      <vt:lpstr>结算总表</vt:lpstr>
      <vt:lpstr>京津</vt:lpstr>
      <vt:lpstr>华南</vt:lpstr>
      <vt:lpstr>东北</vt:lpstr>
      <vt:lpstr>华中</vt:lpstr>
      <vt:lpstr>华西</vt:lpstr>
      <vt:lpstr>华东</vt:lpstr>
      <vt:lpstr>上海</vt:lpstr>
      <vt:lpstr>华北</vt:lpstr>
      <vt:lpstr>市场部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2017-12-05T06:30:55Z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AdHocReviewCycleID">
    <vt:i4>102965099</vt:i4>
  </property>
  <property fmtid="{D5CDD505-2E9C-101B-9397-08002B2CF9AE}" pid="5" name="_NewReviewCycle">
    <vt:lpwstr/>
  </property>
  <property fmtid="{D5CDD505-2E9C-101B-9397-08002B2CF9AE}" pid="6" name="_ReviewingToolsShownOnce">
    <vt:lpwstr/>
  </property>
</Properties>
</file>